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V:\Stavby\Modernizace učeben ZŠ Slezská Ostrava II\07_Aktualizované Rozpočty - Modernizace učeben\ZŠ Pěší\"/>
    </mc:Choice>
  </mc:AlternateContent>
  <xr:revisionPtr revIDLastSave="0" documentId="13_ncr:1_{BE4A28E2-C2B9-46AB-8205-CC47E107F38E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Rekapitulace stavby" sheetId="1" r:id="rId1"/>
    <sheet name="31 - ZŠ Pěší - Cvičná kuc..." sheetId="2" r:id="rId2"/>
    <sheet name="32 - ZŠ Pěší - Cvičná kuc..." sheetId="3" r:id="rId3"/>
    <sheet name="33 - ZŠ Pěší - Pracovní d..." sheetId="4" r:id="rId4"/>
    <sheet name="34 - ZŠ Pěší - Pracovní d..." sheetId="5" r:id="rId5"/>
    <sheet name="Pokyny pro vyplnění" sheetId="6" r:id="rId6"/>
  </sheets>
  <definedNames>
    <definedName name="_xlnm._FilterDatabase" localSheetId="1" hidden="1">'31 - ZŠ Pěší - Cvičná kuc...'!$C$106:$K$738</definedName>
    <definedName name="_xlnm._FilterDatabase" localSheetId="2" hidden="1">'32 - ZŠ Pěší - Cvičná kuc...'!$C$80:$K$101</definedName>
    <definedName name="_xlnm._FilterDatabase" localSheetId="3" hidden="1">'33 - ZŠ Pěší - Pracovní d...'!$C$98:$K$414</definedName>
    <definedName name="_xlnm._FilterDatabase" localSheetId="4" hidden="1">'34 - ZŠ Pěší - Pracovní d...'!$C$80:$K$95</definedName>
    <definedName name="_xlnm.Print_Titles" localSheetId="1">'31 - ZŠ Pěší - Cvičná kuc...'!$106:$106</definedName>
    <definedName name="_xlnm.Print_Titles" localSheetId="2">'32 - ZŠ Pěší - Cvičná kuc...'!$80:$80</definedName>
    <definedName name="_xlnm.Print_Titles" localSheetId="3">'33 - ZŠ Pěší - Pracovní d...'!$98:$98</definedName>
    <definedName name="_xlnm.Print_Titles" localSheetId="4">'34 - ZŠ Pěší - Pracovní d...'!$80:$80</definedName>
    <definedName name="_xlnm.Print_Titles" localSheetId="0">'Rekapitulace stavby'!$52:$52</definedName>
    <definedName name="_xlnm.Print_Area" localSheetId="1">'31 - ZŠ Pěší - Cvičná kuc...'!$C$4:$J$39,'31 - ZŠ Pěší - Cvičná kuc...'!$C$45:$J$88,'31 - ZŠ Pěší - Cvičná kuc...'!$C$94:$K$738</definedName>
    <definedName name="_xlnm.Print_Area" localSheetId="2">'32 - ZŠ Pěší - Cvičná kuc...'!$C$4:$J$39,'32 - ZŠ Pěší - Cvičná kuc...'!$C$45:$J$62,'32 - ZŠ Pěší - Cvičná kuc...'!$C$68:$K$101</definedName>
    <definedName name="_xlnm.Print_Area" localSheetId="3">'33 - ZŠ Pěší - Pracovní d...'!$C$4:$J$39,'33 - ZŠ Pěší - Pracovní d...'!$C$45:$J$80,'33 - ZŠ Pěší - Pracovní d...'!$C$86:$K$414</definedName>
    <definedName name="_xlnm.Print_Area" localSheetId="4">'34 - ZŠ Pěší - Pracovní d...'!$C$4:$J$39,'34 - ZŠ Pěší - Pracovní d...'!$C$45:$J$62,'34 - ZŠ Pěší - Pracovní d...'!$C$68:$K$95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BI84" i="5"/>
  <c r="BH84" i="5"/>
  <c r="BG84" i="5"/>
  <c r="BF84" i="5"/>
  <c r="T84" i="5"/>
  <c r="R84" i="5"/>
  <c r="P84" i="5"/>
  <c r="J78" i="5"/>
  <c r="J77" i="5"/>
  <c r="F77" i="5"/>
  <c r="F75" i="5"/>
  <c r="E73" i="5"/>
  <c r="J55" i="5"/>
  <c r="J54" i="5"/>
  <c r="F54" i="5"/>
  <c r="F52" i="5"/>
  <c r="E50" i="5"/>
  <c r="J18" i="5"/>
  <c r="E18" i="5"/>
  <c r="F78" i="5" s="1"/>
  <c r="J17" i="5"/>
  <c r="J12" i="5"/>
  <c r="J52" i="5"/>
  <c r="E7" i="5"/>
  <c r="E71" i="5"/>
  <c r="J37" i="4"/>
  <c r="J36" i="4"/>
  <c r="AY57" i="1" s="1"/>
  <c r="J35" i="4"/>
  <c r="AX57" i="1" s="1"/>
  <c r="BI412" i="4"/>
  <c r="BH412" i="4"/>
  <c r="BG412" i="4"/>
  <c r="BF412" i="4"/>
  <c r="T412" i="4"/>
  <c r="R412" i="4"/>
  <c r="P412" i="4"/>
  <c r="BI409" i="4"/>
  <c r="BH409" i="4"/>
  <c r="BG409" i="4"/>
  <c r="BF409" i="4"/>
  <c r="T409" i="4"/>
  <c r="R409" i="4"/>
  <c r="P409" i="4"/>
  <c r="BI406" i="4"/>
  <c r="BH406" i="4"/>
  <c r="BG406" i="4"/>
  <c r="BF406" i="4"/>
  <c r="T406" i="4"/>
  <c r="T405" i="4" s="1"/>
  <c r="R406" i="4"/>
  <c r="R405" i="4" s="1"/>
  <c r="P406" i="4"/>
  <c r="P405" i="4" s="1"/>
  <c r="BI394" i="4"/>
  <c r="BH394" i="4"/>
  <c r="BG394" i="4"/>
  <c r="BF394" i="4"/>
  <c r="T394" i="4"/>
  <c r="R394" i="4"/>
  <c r="P394" i="4"/>
  <c r="BI391" i="4"/>
  <c r="BH391" i="4"/>
  <c r="BG391" i="4"/>
  <c r="BF391" i="4"/>
  <c r="T391" i="4"/>
  <c r="R391" i="4"/>
  <c r="P391" i="4"/>
  <c r="BI388" i="4"/>
  <c r="BH388" i="4"/>
  <c r="BG388" i="4"/>
  <c r="BF388" i="4"/>
  <c r="T388" i="4"/>
  <c r="R388" i="4"/>
  <c r="P388" i="4"/>
  <c r="BI380" i="4"/>
  <c r="BH380" i="4"/>
  <c r="BG380" i="4"/>
  <c r="BF380" i="4"/>
  <c r="T380" i="4"/>
  <c r="R380" i="4"/>
  <c r="P380" i="4"/>
  <c r="BI377" i="4"/>
  <c r="BH377" i="4"/>
  <c r="BG377" i="4"/>
  <c r="BF377" i="4"/>
  <c r="T377" i="4"/>
  <c r="R377" i="4"/>
  <c r="P377" i="4"/>
  <c r="BI373" i="4"/>
  <c r="BH373" i="4"/>
  <c r="BG373" i="4"/>
  <c r="BF373" i="4"/>
  <c r="T373" i="4"/>
  <c r="R373" i="4"/>
  <c r="P373" i="4"/>
  <c r="BI370" i="4"/>
  <c r="BH370" i="4"/>
  <c r="BG370" i="4"/>
  <c r="BF370" i="4"/>
  <c r="T370" i="4"/>
  <c r="R370" i="4"/>
  <c r="P370" i="4"/>
  <c r="BI367" i="4"/>
  <c r="BH367" i="4"/>
  <c r="BG367" i="4"/>
  <c r="BF367" i="4"/>
  <c r="T367" i="4"/>
  <c r="R367" i="4"/>
  <c r="P367" i="4"/>
  <c r="BI360" i="4"/>
  <c r="BH360" i="4"/>
  <c r="BG360" i="4"/>
  <c r="BF360" i="4"/>
  <c r="T360" i="4"/>
  <c r="R360" i="4"/>
  <c r="P360" i="4"/>
  <c r="BI357" i="4"/>
  <c r="BH357" i="4"/>
  <c r="BG357" i="4"/>
  <c r="BF357" i="4"/>
  <c r="T357" i="4"/>
  <c r="R357" i="4"/>
  <c r="P357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4" i="4"/>
  <c r="BH344" i="4"/>
  <c r="BG344" i="4"/>
  <c r="BF344" i="4"/>
  <c r="T344" i="4"/>
  <c r="R344" i="4"/>
  <c r="P344" i="4"/>
  <c r="BI340" i="4"/>
  <c r="BH340" i="4"/>
  <c r="BG340" i="4"/>
  <c r="BF340" i="4"/>
  <c r="T340" i="4"/>
  <c r="R340" i="4"/>
  <c r="P340" i="4"/>
  <c r="BI337" i="4"/>
  <c r="BH337" i="4"/>
  <c r="BG337" i="4"/>
  <c r="BF337" i="4"/>
  <c r="T337" i="4"/>
  <c r="R337" i="4"/>
  <c r="P337" i="4"/>
  <c r="BI329" i="4"/>
  <c r="BH329" i="4"/>
  <c r="BG329" i="4"/>
  <c r="BF329" i="4"/>
  <c r="T329" i="4"/>
  <c r="R329" i="4"/>
  <c r="P329" i="4"/>
  <c r="BI326" i="4"/>
  <c r="BH326" i="4"/>
  <c r="BG326" i="4"/>
  <c r="BF326" i="4"/>
  <c r="T326" i="4"/>
  <c r="R326" i="4"/>
  <c r="P326" i="4"/>
  <c r="BI318" i="4"/>
  <c r="BH318" i="4"/>
  <c r="BG318" i="4"/>
  <c r="BF318" i="4"/>
  <c r="T318" i="4"/>
  <c r="R318" i="4"/>
  <c r="P318" i="4"/>
  <c r="BI312" i="4"/>
  <c r="BH312" i="4"/>
  <c r="BG312" i="4"/>
  <c r="BF312" i="4"/>
  <c r="T312" i="4"/>
  <c r="T311" i="4" s="1"/>
  <c r="R312" i="4"/>
  <c r="R311" i="4" s="1"/>
  <c r="P312" i="4"/>
  <c r="P311" i="4" s="1"/>
  <c r="BI306" i="4"/>
  <c r="BH306" i="4"/>
  <c r="BG306" i="4"/>
  <c r="BF306" i="4"/>
  <c r="T306" i="4"/>
  <c r="T305" i="4" s="1"/>
  <c r="R306" i="4"/>
  <c r="R305" i="4" s="1"/>
  <c r="P306" i="4"/>
  <c r="P305" i="4" s="1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2" i="4"/>
  <c r="BH282" i="4"/>
  <c r="BG282" i="4"/>
  <c r="BF282" i="4"/>
  <c r="T282" i="4"/>
  <c r="R282" i="4"/>
  <c r="P282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3" i="4"/>
  <c r="BH263" i="4"/>
  <c r="BG263" i="4"/>
  <c r="BF263" i="4"/>
  <c r="T263" i="4"/>
  <c r="R263" i="4"/>
  <c r="P263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40" i="4"/>
  <c r="BH240" i="4"/>
  <c r="BG240" i="4"/>
  <c r="BF240" i="4"/>
  <c r="T240" i="4"/>
  <c r="R240" i="4"/>
  <c r="P240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0" i="4"/>
  <c r="BH190" i="4"/>
  <c r="BG190" i="4"/>
  <c r="BF190" i="4"/>
  <c r="T190" i="4"/>
  <c r="R190" i="4"/>
  <c r="P190" i="4"/>
  <c r="BI185" i="4"/>
  <c r="BH185" i="4"/>
  <c r="BG185" i="4"/>
  <c r="BF185" i="4"/>
  <c r="T185" i="4"/>
  <c r="T184" i="4"/>
  <c r="R185" i="4"/>
  <c r="R184" i="4"/>
  <c r="P185" i="4"/>
  <c r="P184" i="4"/>
  <c r="BI181" i="4"/>
  <c r="BH181" i="4"/>
  <c r="BG181" i="4"/>
  <c r="BF181" i="4"/>
  <c r="T181" i="4"/>
  <c r="R181" i="4"/>
  <c r="P181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2" i="4"/>
  <c r="BH162" i="4"/>
  <c r="BG162" i="4"/>
  <c r="BF162" i="4"/>
  <c r="T162" i="4"/>
  <c r="R162" i="4"/>
  <c r="P162" i="4"/>
  <c r="BI157" i="4"/>
  <c r="BH157" i="4"/>
  <c r="BG157" i="4"/>
  <c r="BF157" i="4"/>
  <c r="T157" i="4"/>
  <c r="R157" i="4"/>
  <c r="P157" i="4"/>
  <c r="BI152" i="4"/>
  <c r="BH152" i="4"/>
  <c r="BG152" i="4"/>
  <c r="BF152" i="4"/>
  <c r="T152" i="4"/>
  <c r="R152" i="4"/>
  <c r="P152" i="4"/>
  <c r="BI144" i="4"/>
  <c r="BH144" i="4"/>
  <c r="BG144" i="4"/>
  <c r="BF144" i="4"/>
  <c r="T144" i="4"/>
  <c r="R144" i="4"/>
  <c r="P144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18" i="4"/>
  <c r="BH118" i="4"/>
  <c r="BG118" i="4"/>
  <c r="BF118" i="4"/>
  <c r="T118" i="4"/>
  <c r="R118" i="4"/>
  <c r="P118" i="4"/>
  <c r="BI110" i="4"/>
  <c r="BH110" i="4"/>
  <c r="BG110" i="4"/>
  <c r="BF110" i="4"/>
  <c r="T110" i="4"/>
  <c r="R110" i="4"/>
  <c r="P110" i="4"/>
  <c r="BI102" i="4"/>
  <c r="BH102" i="4"/>
  <c r="BG102" i="4"/>
  <c r="BF102" i="4"/>
  <c r="T102" i="4"/>
  <c r="R102" i="4"/>
  <c r="P102" i="4"/>
  <c r="J96" i="4"/>
  <c r="J95" i="4"/>
  <c r="F95" i="4"/>
  <c r="F93" i="4"/>
  <c r="E91" i="4"/>
  <c r="J55" i="4"/>
  <c r="J54" i="4"/>
  <c r="F54" i="4"/>
  <c r="F52" i="4"/>
  <c r="E50" i="4"/>
  <c r="J18" i="4"/>
  <c r="E18" i="4"/>
  <c r="F96" i="4"/>
  <c r="J17" i="4"/>
  <c r="J12" i="4"/>
  <c r="J93" i="4" s="1"/>
  <c r="E7" i="4"/>
  <c r="E89" i="4" s="1"/>
  <c r="J37" i="3"/>
  <c r="J36" i="3"/>
  <c r="AY56" i="1"/>
  <c r="J35" i="3"/>
  <c r="AX56" i="1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/>
  <c r="J17" i="3"/>
  <c r="J12" i="3"/>
  <c r="J52" i="3" s="1"/>
  <c r="E7" i="3"/>
  <c r="E71" i="3" s="1"/>
  <c r="J37" i="2"/>
  <c r="J36" i="2"/>
  <c r="AY55" i="1"/>
  <c r="J35" i="2"/>
  <c r="AX55" i="1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T729" i="2"/>
  <c r="R730" i="2"/>
  <c r="R729" i="2"/>
  <c r="P730" i="2"/>
  <c r="P729" i="2"/>
  <c r="BI708" i="2"/>
  <c r="BH708" i="2"/>
  <c r="BG708" i="2"/>
  <c r="BF708" i="2"/>
  <c r="T708" i="2"/>
  <c r="R708" i="2"/>
  <c r="P708" i="2"/>
  <c r="BI705" i="2"/>
  <c r="BH705" i="2"/>
  <c r="BG705" i="2"/>
  <c r="BF705" i="2"/>
  <c r="T705" i="2"/>
  <c r="R705" i="2"/>
  <c r="P705" i="2"/>
  <c r="BI702" i="2"/>
  <c r="BH702" i="2"/>
  <c r="BG702" i="2"/>
  <c r="BF702" i="2"/>
  <c r="T702" i="2"/>
  <c r="R702" i="2"/>
  <c r="P702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6" i="2"/>
  <c r="BH676" i="2"/>
  <c r="BG676" i="2"/>
  <c r="BF676" i="2"/>
  <c r="T676" i="2"/>
  <c r="R676" i="2"/>
  <c r="P676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7" i="2"/>
  <c r="BH667" i="2"/>
  <c r="BG667" i="2"/>
  <c r="BF667" i="2"/>
  <c r="T667" i="2"/>
  <c r="R667" i="2"/>
  <c r="P667" i="2"/>
  <c r="BI663" i="2"/>
  <c r="BH663" i="2"/>
  <c r="BG663" i="2"/>
  <c r="BF663" i="2"/>
  <c r="T663" i="2"/>
  <c r="R663" i="2"/>
  <c r="P663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38" i="2"/>
  <c r="BH638" i="2"/>
  <c r="BG638" i="2"/>
  <c r="BF638" i="2"/>
  <c r="T638" i="2"/>
  <c r="R638" i="2"/>
  <c r="P638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1" i="2"/>
  <c r="BH621" i="2"/>
  <c r="BG621" i="2"/>
  <c r="BF621" i="2"/>
  <c r="T621" i="2"/>
  <c r="R621" i="2"/>
  <c r="P621" i="2"/>
  <c r="BI618" i="2"/>
  <c r="BH618" i="2"/>
  <c r="BG618" i="2"/>
  <c r="BF618" i="2"/>
  <c r="T618" i="2"/>
  <c r="R618" i="2"/>
  <c r="P618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591" i="2"/>
  <c r="BH591" i="2"/>
  <c r="BG591" i="2"/>
  <c r="BF591" i="2"/>
  <c r="T591" i="2"/>
  <c r="R591" i="2"/>
  <c r="P591" i="2"/>
  <c r="BI587" i="2"/>
  <c r="BH587" i="2"/>
  <c r="BG587" i="2"/>
  <c r="BF587" i="2"/>
  <c r="T587" i="2"/>
  <c r="R587" i="2"/>
  <c r="P587" i="2"/>
  <c r="BI578" i="2"/>
  <c r="BH578" i="2"/>
  <c r="BG578" i="2"/>
  <c r="BF578" i="2"/>
  <c r="T578" i="2"/>
  <c r="T577" i="2"/>
  <c r="R578" i="2"/>
  <c r="R577" i="2"/>
  <c r="P578" i="2"/>
  <c r="P577" i="2"/>
  <c r="BI574" i="2"/>
  <c r="BH574" i="2"/>
  <c r="BG574" i="2"/>
  <c r="BF574" i="2"/>
  <c r="T574" i="2"/>
  <c r="R574" i="2"/>
  <c r="P574" i="2"/>
  <c r="BI570" i="2"/>
  <c r="BH570" i="2"/>
  <c r="BG570" i="2"/>
  <c r="BF570" i="2"/>
  <c r="T570" i="2"/>
  <c r="R570" i="2"/>
  <c r="P570" i="2"/>
  <c r="BI566" i="2"/>
  <c r="BH566" i="2"/>
  <c r="BG566" i="2"/>
  <c r="BF566" i="2"/>
  <c r="T566" i="2"/>
  <c r="R566" i="2"/>
  <c r="P566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49" i="2"/>
  <c r="BH549" i="2"/>
  <c r="BG549" i="2"/>
  <c r="BF549" i="2"/>
  <c r="T549" i="2"/>
  <c r="R549" i="2"/>
  <c r="P549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19" i="2"/>
  <c r="BH519" i="2"/>
  <c r="BG519" i="2"/>
  <c r="BF519" i="2"/>
  <c r="T519" i="2"/>
  <c r="R519" i="2"/>
  <c r="P519" i="2"/>
  <c r="BI512" i="2"/>
  <c r="BH512" i="2"/>
  <c r="BG512" i="2"/>
  <c r="BF512" i="2"/>
  <c r="T512" i="2"/>
  <c r="T511" i="2" s="1"/>
  <c r="R512" i="2"/>
  <c r="R511" i="2" s="1"/>
  <c r="P512" i="2"/>
  <c r="P511" i="2" s="1"/>
  <c r="BI508" i="2"/>
  <c r="BH508" i="2"/>
  <c r="BG508" i="2"/>
  <c r="BF508" i="2"/>
  <c r="T508" i="2"/>
  <c r="R508" i="2"/>
  <c r="P508" i="2"/>
  <c r="BI503" i="2"/>
  <c r="BH503" i="2"/>
  <c r="BG503" i="2"/>
  <c r="BF503" i="2"/>
  <c r="T503" i="2"/>
  <c r="R503" i="2"/>
  <c r="P503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77" i="2"/>
  <c r="BH377" i="2"/>
  <c r="BG377" i="2"/>
  <c r="BF377" i="2"/>
  <c r="T377" i="2"/>
  <c r="R377" i="2"/>
  <c r="P377" i="2"/>
  <c r="BI371" i="2"/>
  <c r="BH371" i="2"/>
  <c r="BG371" i="2"/>
  <c r="BF371" i="2"/>
  <c r="T371" i="2"/>
  <c r="T370" i="2"/>
  <c r="R371" i="2"/>
  <c r="R370" i="2"/>
  <c r="P371" i="2"/>
  <c r="P370" i="2" s="1"/>
  <c r="BI366" i="2"/>
  <c r="BH366" i="2"/>
  <c r="BG366" i="2"/>
  <c r="BF366" i="2"/>
  <c r="T366" i="2"/>
  <c r="T365" i="2"/>
  <c r="R366" i="2"/>
  <c r="R365" i="2"/>
  <c r="P366" i="2"/>
  <c r="P365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31" i="2"/>
  <c r="BH331" i="2"/>
  <c r="BG331" i="2"/>
  <c r="BF331" i="2"/>
  <c r="T331" i="2"/>
  <c r="R331" i="2"/>
  <c r="P331" i="2"/>
  <c r="BI326" i="2"/>
  <c r="BH326" i="2"/>
  <c r="BG326" i="2"/>
  <c r="BF326" i="2"/>
  <c r="T326" i="2"/>
  <c r="R326" i="2"/>
  <c r="P326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85" i="2"/>
  <c r="BH285" i="2"/>
  <c r="BG285" i="2"/>
  <c r="BF285" i="2"/>
  <c r="T285" i="2"/>
  <c r="R285" i="2"/>
  <c r="P285" i="2"/>
  <c r="BI279" i="2"/>
  <c r="BH279" i="2"/>
  <c r="BG279" i="2"/>
  <c r="BF279" i="2"/>
  <c r="T279" i="2"/>
  <c r="R279" i="2"/>
  <c r="P279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32" i="2"/>
  <c r="BH232" i="2"/>
  <c r="BG232" i="2"/>
  <c r="BF232" i="2"/>
  <c r="T232" i="2"/>
  <c r="R232" i="2"/>
  <c r="P232" i="2"/>
  <c r="BI220" i="2"/>
  <c r="BH220" i="2"/>
  <c r="BG220" i="2"/>
  <c r="BF220" i="2"/>
  <c r="T220" i="2"/>
  <c r="R220" i="2"/>
  <c r="P220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2" i="2"/>
  <c r="BH192" i="2"/>
  <c r="BG192" i="2"/>
  <c r="BF192" i="2"/>
  <c r="T192" i="2"/>
  <c r="R192" i="2"/>
  <c r="P192" i="2"/>
  <c r="BI180" i="2"/>
  <c r="BH180" i="2"/>
  <c r="BG180" i="2"/>
  <c r="BF180" i="2"/>
  <c r="T180" i="2"/>
  <c r="R180" i="2"/>
  <c r="P180" i="2"/>
  <c r="BI172" i="2"/>
  <c r="BH172" i="2"/>
  <c r="BG172" i="2"/>
  <c r="BF172" i="2"/>
  <c r="T172" i="2"/>
  <c r="R172" i="2"/>
  <c r="P172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18" i="2"/>
  <c r="F37" i="2" s="1"/>
  <c r="BH118" i="2"/>
  <c r="BG118" i="2"/>
  <c r="BF118" i="2"/>
  <c r="T118" i="2"/>
  <c r="R118" i="2"/>
  <c r="P118" i="2"/>
  <c r="BI115" i="2"/>
  <c r="BH115" i="2"/>
  <c r="F36" i="2" s="1"/>
  <c r="BG115" i="2"/>
  <c r="BF115" i="2"/>
  <c r="T115" i="2"/>
  <c r="R115" i="2"/>
  <c r="P115" i="2"/>
  <c r="BI110" i="2"/>
  <c r="BH110" i="2"/>
  <c r="BG110" i="2"/>
  <c r="F35" i="2" s="1"/>
  <c r="BB55" i="1" s="1"/>
  <c r="BF110" i="2"/>
  <c r="T110" i="2"/>
  <c r="R110" i="2"/>
  <c r="P110" i="2"/>
  <c r="J104" i="2"/>
  <c r="J103" i="2"/>
  <c r="F103" i="2"/>
  <c r="F101" i="2"/>
  <c r="E99" i="2"/>
  <c r="J55" i="2"/>
  <c r="J54" i="2"/>
  <c r="F54" i="2"/>
  <c r="F52" i="2"/>
  <c r="E50" i="2"/>
  <c r="J18" i="2"/>
  <c r="E18" i="2"/>
  <c r="F104" i="2" s="1"/>
  <c r="J17" i="2"/>
  <c r="J12" i="2"/>
  <c r="J101" i="2"/>
  <c r="E7" i="2"/>
  <c r="E48" i="2"/>
  <c r="L50" i="1"/>
  <c r="AM50" i="1"/>
  <c r="AM49" i="1"/>
  <c r="L49" i="1"/>
  <c r="AM47" i="1"/>
  <c r="L47" i="1"/>
  <c r="L45" i="1"/>
  <c r="L44" i="1"/>
  <c r="BK503" i="2"/>
  <c r="J483" i="2"/>
  <c r="J556" i="2"/>
  <c r="BK461" i="2"/>
  <c r="BK649" i="2"/>
  <c r="BK139" i="2"/>
  <c r="BK321" i="2"/>
  <c r="J88" i="3"/>
  <c r="J406" i="4"/>
  <c r="J174" i="4"/>
  <c r="J253" i="4"/>
  <c r="BK302" i="4"/>
  <c r="BK318" i="4"/>
  <c r="J275" i="4"/>
  <c r="BK263" i="4"/>
  <c r="BK702" i="2"/>
  <c r="J232" i="2"/>
  <c r="J377" i="2"/>
  <c r="J132" i="2"/>
  <c r="J371" i="2"/>
  <c r="J127" i="2"/>
  <c r="J268" i="2"/>
  <c r="BK248" i="2"/>
  <c r="BK606" i="2"/>
  <c r="BK490" i="2"/>
  <c r="J438" i="2"/>
  <c r="BK682" i="2"/>
  <c r="BK512" i="2"/>
  <c r="BK279" i="2"/>
  <c r="BK464" i="2"/>
  <c r="J337" i="4"/>
  <c r="BK287" i="4"/>
  <c r="J234" i="4"/>
  <c r="J162" i="4"/>
  <c r="J306" i="4"/>
  <c r="J185" i="4"/>
  <c r="J205" i="4"/>
  <c r="BK253" i="4"/>
  <c r="J94" i="5"/>
  <c r="J470" i="2"/>
  <c r="J591" i="2"/>
  <c r="BK426" i="2"/>
  <c r="BK199" i="2"/>
  <c r="BK486" i="2"/>
  <c r="J435" i="2"/>
  <c r="J316" i="2"/>
  <c r="J631" i="2"/>
  <c r="J446" i="2"/>
  <c r="BK271" i="2"/>
  <c r="J566" i="2"/>
  <c r="BK152" i="2"/>
  <c r="BK625" i="2"/>
  <c r="J155" i="2"/>
  <c r="BK268" i="2"/>
  <c r="BK546" i="2"/>
  <c r="J690" i="2"/>
  <c r="BK496" i="2"/>
  <c r="BK523" i="2"/>
  <c r="J429" i="2"/>
  <c r="J84" i="3"/>
  <c r="J237" i="4"/>
  <c r="BK202" i="4"/>
  <c r="J198" i="4"/>
  <c r="J318" i="4"/>
  <c r="J329" i="4"/>
  <c r="J130" i="4"/>
  <c r="BK221" i="4"/>
  <c r="J256" i="4"/>
  <c r="BK88" i="5"/>
  <c r="J570" i="2"/>
  <c r="J139" i="2"/>
  <c r="BK519" i="2"/>
  <c r="J311" i="2"/>
  <c r="BK352" i="2"/>
  <c r="J549" i="2"/>
  <c r="BK529" i="2"/>
  <c r="BK115" i="2"/>
  <c r="J362" i="2"/>
  <c r="BK377" i="4"/>
  <c r="J394" i="4"/>
  <c r="J326" i="4"/>
  <c r="J250" i="4"/>
  <c r="BK250" i="4"/>
  <c r="J144" i="4"/>
  <c r="BK458" i="2"/>
  <c r="J152" i="2"/>
  <c r="BK556" i="2"/>
  <c r="BK301" i="2"/>
  <c r="J199" i="2"/>
  <c r="J248" i="4"/>
  <c r="J357" i="4"/>
  <c r="J285" i="4"/>
  <c r="BK133" i="4"/>
  <c r="BK152" i="4"/>
  <c r="J529" i="2"/>
  <c r="J285" i="2"/>
  <c r="BK407" i="2"/>
  <c r="J400" i="2"/>
  <c r="J358" i="2"/>
  <c r="J544" i="2"/>
  <c r="BK253" i="2"/>
  <c r="J486" i="2"/>
  <c r="BK544" i="2"/>
  <c r="BK358" i="2"/>
  <c r="BK657" i="2"/>
  <c r="BK628" i="2"/>
  <c r="BK250" i="2"/>
  <c r="BK207" i="2"/>
  <c r="BK172" i="2"/>
  <c r="BK245" i="2"/>
  <c r="BK409" i="4"/>
  <c r="BK388" i="4"/>
  <c r="BK208" i="4"/>
  <c r="BK380" i="4"/>
  <c r="J218" i="4"/>
  <c r="J202" i="4"/>
  <c r="J278" i="4"/>
  <c r="J312" i="4"/>
  <c r="J118" i="4"/>
  <c r="BK171" i="4"/>
  <c r="BK591" i="2"/>
  <c r="BK558" i="2"/>
  <c r="BK400" i="2"/>
  <c r="J461" i="2"/>
  <c r="BK132" i="2"/>
  <c r="J384" i="2"/>
  <c r="J541" i="2"/>
  <c r="J670" i="2"/>
  <c r="BK377" i="2"/>
  <c r="BK663" i="2"/>
  <c r="BK373" i="4"/>
  <c r="BK406" i="4"/>
  <c r="J195" i="4"/>
  <c r="BK272" i="4"/>
  <c r="J90" i="5"/>
  <c r="J496" i="2"/>
  <c r="J558" i="2"/>
  <c r="J426" i="2"/>
  <c r="BK124" i="2"/>
  <c r="J297" i="2"/>
  <c r="J454" i="2"/>
  <c r="BK306" i="2"/>
  <c r="BK631" i="2"/>
  <c r="BK84" i="3"/>
  <c r="BK412" i="4"/>
  <c r="J360" i="4"/>
  <c r="BK340" i="4"/>
  <c r="J299" i="4"/>
  <c r="BK248" i="4"/>
  <c r="BK231" i="4"/>
  <c r="BK92" i="5"/>
  <c r="J702" i="2"/>
  <c r="J388" i="2"/>
  <c r="J673" i="2"/>
  <c r="BK673" i="2"/>
  <c r="J537" i="2"/>
  <c r="J373" i="4"/>
  <c r="J297" i="4"/>
  <c r="J208" i="4"/>
  <c r="J224" i="4"/>
  <c r="BK90" i="5"/>
  <c r="J493" i="2"/>
  <c r="J532" i="2"/>
  <c r="J192" i="2"/>
  <c r="BK285" i="2"/>
  <c r="J444" i="2"/>
  <c r="BK397" i="2"/>
  <c r="J256" i="2"/>
  <c r="BK413" i="2"/>
  <c r="J512" i="2"/>
  <c r="BK371" i="2"/>
  <c r="BK539" i="2"/>
  <c r="BK316" i="2"/>
  <c r="J253" i="2"/>
  <c r="BK454" i="2"/>
  <c r="J638" i="2"/>
  <c r="BK100" i="3"/>
  <c r="BK127" i="4"/>
  <c r="BK350" i="4"/>
  <c r="J136" i="4"/>
  <c r="J127" i="4"/>
  <c r="J292" i="4"/>
  <c r="J294" i="4"/>
  <c r="BK181" i="4"/>
  <c r="J679" i="2"/>
  <c r="J419" i="2"/>
  <c r="J413" i="2"/>
  <c r="J621" i="2"/>
  <c r="BK467" i="2"/>
  <c r="BK331" i="2"/>
  <c r="J355" i="2"/>
  <c r="BK86" i="3"/>
  <c r="BK391" i="4"/>
  <c r="J377" i="4"/>
  <c r="BK294" i="4"/>
  <c r="BK195" i="4"/>
  <c r="BK198" i="4"/>
  <c r="BK299" i="4"/>
  <c r="BK86" i="5"/>
  <c r="J274" i="2"/>
  <c r="J660" i="2"/>
  <c r="J220" i="2"/>
  <c r="BK232" i="2"/>
  <c r="J397" i="2"/>
  <c r="J574" i="2"/>
  <c r="BK541" i="2"/>
  <c r="BK432" i="2"/>
  <c r="J705" i="2"/>
  <c r="BK391" i="2"/>
  <c r="J90" i="3"/>
  <c r="BK224" i="4"/>
  <c r="BK240" i="4"/>
  <c r="BK227" i="4"/>
  <c r="BK243" i="4"/>
  <c r="BK162" i="4"/>
  <c r="BK667" i="2"/>
  <c r="BK441" i="2"/>
  <c r="J606" i="2"/>
  <c r="J148" i="2"/>
  <c r="BK435" i="2"/>
  <c r="BK144" i="2"/>
  <c r="J416" i="2"/>
  <c r="J207" i="2"/>
  <c r="J100" i="3"/>
  <c r="BK394" i="4"/>
  <c r="BK185" i="4"/>
  <c r="J240" i="4"/>
  <c r="J157" i="4"/>
  <c r="J152" i="4"/>
  <c r="BK337" i="4"/>
  <c r="BK96" i="3"/>
  <c r="BK136" i="4"/>
  <c r="BK370" i="4"/>
  <c r="BK118" i="4"/>
  <c r="J92" i="5"/>
  <c r="BK127" i="2"/>
  <c r="BK549" i="2"/>
  <c r="J352" i="2"/>
  <c r="J279" i="2"/>
  <c r="BK155" i="2"/>
  <c r="J331" i="2"/>
  <c r="BK705" i="2"/>
  <c r="AS54" i="1"/>
  <c r="BK438" i="2"/>
  <c r="J212" i="2"/>
  <c r="BK493" i="2"/>
  <c r="J407" i="2"/>
  <c r="BK470" i="2"/>
  <c r="J391" i="2"/>
  <c r="BK90" i="3"/>
  <c r="BK94" i="3"/>
  <c r="BK234" i="4"/>
  <c r="BK130" i="4"/>
  <c r="BK367" i="4"/>
  <c r="J263" i="4"/>
  <c r="J272" i="4"/>
  <c r="J227" i="4"/>
  <c r="J259" i="4"/>
  <c r="J86" i="5"/>
  <c r="J553" i="2"/>
  <c r="J682" i="2"/>
  <c r="BK679" i="2"/>
  <c r="BK570" i="2"/>
  <c r="J180" i="2"/>
  <c r="BK326" i="2"/>
  <c r="BK670" i="2"/>
  <c r="BK553" i="2"/>
  <c r="BK382" i="2"/>
  <c r="BK483" i="2"/>
  <c r="BK499" i="2"/>
  <c r="J248" i="2"/>
  <c r="BK355" i="2"/>
  <c r="J412" i="4"/>
  <c r="J367" i="4"/>
  <c r="BK360" i="4"/>
  <c r="BK177" i="4"/>
  <c r="J340" i="4"/>
  <c r="J181" i="4"/>
  <c r="BK256" i="4"/>
  <c r="BK574" i="2"/>
  <c r="J519" i="2"/>
  <c r="J464" i="2"/>
  <c r="BK362" i="2"/>
  <c r="J657" i="2"/>
  <c r="J473" i="2"/>
  <c r="J92" i="3"/>
  <c r="J243" i="4"/>
  <c r="BK144" i="4"/>
  <c r="BK237" i="4"/>
  <c r="J215" i="4"/>
  <c r="BK211" i="4"/>
  <c r="BK269" i="4"/>
  <c r="J221" i="4"/>
  <c r="J326" i="2"/>
  <c r="BK446" i="2"/>
  <c r="BK403" i="2"/>
  <c r="BK448" i="2"/>
  <c r="BK285" i="4"/>
  <c r="BK190" i="4"/>
  <c r="BK157" i="4"/>
  <c r="J171" i="4"/>
  <c r="BK94" i="5"/>
  <c r="J625" i="2"/>
  <c r="J499" i="2"/>
  <c r="J306" i="2"/>
  <c r="J160" i="2"/>
  <c r="J503" i="2"/>
  <c r="BK733" i="2"/>
  <c r="J523" i="2"/>
  <c r="J687" i="2"/>
  <c r="BK220" i="2"/>
  <c r="BK660" i="2"/>
  <c r="BK508" i="2"/>
  <c r="BK587" i="2"/>
  <c r="J110" i="2"/>
  <c r="BK416" i="2"/>
  <c r="J177" i="4"/>
  <c r="BK174" i="4"/>
  <c r="J84" i="5"/>
  <c r="BK708" i="2"/>
  <c r="BK566" i="2"/>
  <c r="J490" i="2"/>
  <c r="BK388" i="2"/>
  <c r="BK297" i="4"/>
  <c r="J578" i="2"/>
  <c r="J476" i="2"/>
  <c r="J663" i="2"/>
  <c r="J382" i="2"/>
  <c r="J467" i="2"/>
  <c r="BK444" i="2"/>
  <c r="J603" i="2"/>
  <c r="J321" i="2"/>
  <c r="J480" i="2"/>
  <c r="J733" i="2"/>
  <c r="J676" i="2"/>
  <c r="BK451" i="2"/>
  <c r="J250" i="2"/>
  <c r="BK326" i="4"/>
  <c r="BK102" i="4"/>
  <c r="J88" i="5"/>
  <c r="BK621" i="2"/>
  <c r="J508" i="2"/>
  <c r="BK423" i="2"/>
  <c r="J124" i="2"/>
  <c r="BK148" i="2"/>
  <c r="J403" i="2"/>
  <c r="BK476" i="2"/>
  <c r="J730" i="2"/>
  <c r="J301" i="2"/>
  <c r="BK603" i="2"/>
  <c r="BK274" i="2"/>
  <c r="BK534" i="2"/>
  <c r="BK419" i="2"/>
  <c r="BK98" i="3"/>
  <c r="J269" i="4"/>
  <c r="J380" i="4"/>
  <c r="J344" i="4"/>
  <c r="J370" i="4"/>
  <c r="J110" i="4"/>
  <c r="BK410" i="2"/>
  <c r="J628" i="2"/>
  <c r="J441" i="2"/>
  <c r="BK394" i="2"/>
  <c r="J366" i="2"/>
  <c r="J98" i="3"/>
  <c r="J388" i="4"/>
  <c r="BK357" i="4"/>
  <c r="J290" i="4"/>
  <c r="J190" i="4"/>
  <c r="BK578" i="2"/>
  <c r="J618" i="2"/>
  <c r="BK192" i="2"/>
  <c r="J534" i="2"/>
  <c r="BK366" i="2"/>
  <c r="BK618" i="2"/>
  <c r="BK297" i="2"/>
  <c r="J448" i="2"/>
  <c r="J587" i="2"/>
  <c r="J118" i="2"/>
  <c r="BK384" i="2"/>
  <c r="BK690" i="2"/>
  <c r="J526" i="2"/>
  <c r="J94" i="3"/>
  <c r="BK306" i="4"/>
  <c r="J409" i="4"/>
  <c r="BK290" i="4"/>
  <c r="BK246" i="4"/>
  <c r="BK329" i="4"/>
  <c r="J287" i="4"/>
  <c r="BK110" i="4"/>
  <c r="BK282" i="4"/>
  <c r="BK312" i="4"/>
  <c r="BK730" i="2"/>
  <c r="J646" i="2"/>
  <c r="BK537" i="2"/>
  <c r="J539" i="2"/>
  <c r="J736" i="2"/>
  <c r="BK212" i="2"/>
  <c r="J144" i="2"/>
  <c r="J86" i="3"/>
  <c r="BK215" i="4"/>
  <c r="BK278" i="4"/>
  <c r="BK259" i="4"/>
  <c r="J302" i="4"/>
  <c r="J133" i="4"/>
  <c r="J394" i="2"/>
  <c r="J410" i="2"/>
  <c r="BK110" i="2"/>
  <c r="BK676" i="2"/>
  <c r="BK160" i="2"/>
  <c r="J172" i="2"/>
  <c r="J708" i="2"/>
  <c r="J96" i="3"/>
  <c r="BK275" i="4"/>
  <c r="J391" i="4"/>
  <c r="BK205" i="4"/>
  <c r="J231" i="4"/>
  <c r="BK218" i="4"/>
  <c r="BK292" i="4"/>
  <c r="BK532" i="2"/>
  <c r="J432" i="2"/>
  <c r="BK429" i="2"/>
  <c r="J546" i="2"/>
  <c r="J115" i="2"/>
  <c r="J649" i="2"/>
  <c r="BK526" i="2"/>
  <c r="BK638" i="2"/>
  <c r="BK256" i="2"/>
  <c r="BK118" i="2"/>
  <c r="BK480" i="2"/>
  <c r="BK687" i="2"/>
  <c r="BK473" i="2"/>
  <c r="J667" i="2"/>
  <c r="J245" i="2"/>
  <c r="J451" i="2"/>
  <c r="BK736" i="2"/>
  <c r="BK180" i="2"/>
  <c r="BK311" i="2"/>
  <c r="BK646" i="2"/>
  <c r="J423" i="2"/>
  <c r="BK92" i="3"/>
  <c r="BK347" i="4"/>
  <c r="J271" i="2"/>
  <c r="J458" i="2"/>
  <c r="BK88" i="3"/>
  <c r="BK344" i="4"/>
  <c r="J246" i="4"/>
  <c r="J347" i="4"/>
  <c r="J102" i="4"/>
  <c r="J350" i="4"/>
  <c r="J211" i="4"/>
  <c r="J282" i="4"/>
  <c r="BK84" i="5"/>
  <c r="BK252" i="2" l="1"/>
  <c r="J252" i="2"/>
  <c r="J64" i="2"/>
  <c r="R376" i="2"/>
  <c r="R406" i="2"/>
  <c r="P479" i="2"/>
  <c r="T489" i="2"/>
  <c r="R552" i="2"/>
  <c r="BK666" i="2"/>
  <c r="J666" i="2"/>
  <c r="J83" i="2"/>
  <c r="T159" i="2"/>
  <c r="T387" i="2"/>
  <c r="P457" i="2"/>
  <c r="R489" i="2"/>
  <c r="P586" i="2"/>
  <c r="R666" i="2"/>
  <c r="BK109" i="2"/>
  <c r="J109" i="2" s="1"/>
  <c r="J61" i="2" s="1"/>
  <c r="P159" i="2"/>
  <c r="R351" i="2"/>
  <c r="P387" i="2"/>
  <c r="T422" i="2"/>
  <c r="T502" i="2"/>
  <c r="T522" i="2"/>
  <c r="R624" i="2"/>
  <c r="T666" i="2"/>
  <c r="BK732" i="2"/>
  <c r="J732" i="2"/>
  <c r="J87" i="2"/>
  <c r="T109" i="2"/>
  <c r="BK143" i="2"/>
  <c r="J143" i="2"/>
  <c r="J62" i="2"/>
  <c r="P143" i="2"/>
  <c r="R143" i="2"/>
  <c r="T143" i="2"/>
  <c r="BK351" i="2"/>
  <c r="BK108" i="2" s="1"/>
  <c r="J108" i="2" s="1"/>
  <c r="J60" i="2" s="1"/>
  <c r="P376" i="2"/>
  <c r="R387" i="2"/>
  <c r="T457" i="2"/>
  <c r="P489" i="2"/>
  <c r="BK586" i="2"/>
  <c r="J586" i="2"/>
  <c r="J81" i="2" s="1"/>
  <c r="T83" i="3"/>
  <c r="T82" i="3"/>
  <c r="T81" i="3" s="1"/>
  <c r="BK159" i="2"/>
  <c r="J159" i="2" s="1"/>
  <c r="J63" i="2" s="1"/>
  <c r="P351" i="2"/>
  <c r="T376" i="2"/>
  <c r="T406" i="2"/>
  <c r="T479" i="2"/>
  <c r="P502" i="2"/>
  <c r="BK522" i="2"/>
  <c r="J522" i="2" s="1"/>
  <c r="J78" i="2" s="1"/>
  <c r="P624" i="2"/>
  <c r="T686" i="2"/>
  <c r="T732" i="2"/>
  <c r="T728" i="2"/>
  <c r="BK101" i="4"/>
  <c r="J101" i="4" s="1"/>
  <c r="J61" i="4" s="1"/>
  <c r="R132" i="4"/>
  <c r="BK189" i="4"/>
  <c r="P214" i="4"/>
  <c r="T214" i="4"/>
  <c r="P230" i="4"/>
  <c r="P201" i="4"/>
  <c r="T317" i="4"/>
  <c r="T170" i="4"/>
  <c r="BK343" i="4"/>
  <c r="J343" i="4"/>
  <c r="J75" i="4" s="1"/>
  <c r="R201" i="4"/>
  <c r="T376" i="4"/>
  <c r="T230" i="4"/>
  <c r="P408" i="4"/>
  <c r="P404" i="4" s="1"/>
  <c r="T252" i="2"/>
  <c r="BK387" i="2"/>
  <c r="J387" i="2" s="1"/>
  <c r="J70" i="2" s="1"/>
  <c r="R422" i="2"/>
  <c r="BK489" i="2"/>
  <c r="J489" i="2" s="1"/>
  <c r="J75" i="2" s="1"/>
  <c r="BK552" i="2"/>
  <c r="J552" i="2"/>
  <c r="J79" i="2" s="1"/>
  <c r="R586" i="2"/>
  <c r="BK686" i="2"/>
  <c r="J686" i="2"/>
  <c r="J84" i="2" s="1"/>
  <c r="P732" i="2"/>
  <c r="P728" i="2"/>
  <c r="P83" i="3"/>
  <c r="P82" i="3" s="1"/>
  <c r="P81" i="3" s="1"/>
  <c r="AU56" i="1" s="1"/>
  <c r="R189" i="4"/>
  <c r="R343" i="4"/>
  <c r="P109" i="2"/>
  <c r="R159" i="2"/>
  <c r="T351" i="2"/>
  <c r="P422" i="2"/>
  <c r="R479" i="2"/>
  <c r="BK502" i="2"/>
  <c r="J502" i="2"/>
  <c r="J76" i="2"/>
  <c r="R522" i="2"/>
  <c r="BK624" i="2"/>
  <c r="J624" i="2"/>
  <c r="J82" i="2" s="1"/>
  <c r="R686" i="2"/>
  <c r="R83" i="3"/>
  <c r="R82" i="3"/>
  <c r="R81" i="3"/>
  <c r="BK230" i="4"/>
  <c r="J230" i="4"/>
  <c r="J69" i="4"/>
  <c r="R170" i="4"/>
  <c r="T262" i="4"/>
  <c r="P170" i="4"/>
  <c r="BK214" i="4"/>
  <c r="J214" i="4"/>
  <c r="J68" i="4" s="1"/>
  <c r="T281" i="4"/>
  <c r="P376" i="4"/>
  <c r="T101" i="4"/>
  <c r="R214" i="4"/>
  <c r="R317" i="4"/>
  <c r="R109" i="2"/>
  <c r="BK422" i="2"/>
  <c r="J422" i="2" s="1"/>
  <c r="J72" i="2" s="1"/>
  <c r="BK479" i="2"/>
  <c r="J479" i="2" s="1"/>
  <c r="J74" i="2" s="1"/>
  <c r="P552" i="2"/>
  <c r="T624" i="2"/>
  <c r="R230" i="4"/>
  <c r="BK317" i="4"/>
  <c r="J317" i="4"/>
  <c r="J74" i="4"/>
  <c r="R408" i="4"/>
  <c r="R404" i="4" s="1"/>
  <c r="R252" i="2"/>
  <c r="BK376" i="2"/>
  <c r="J376" i="2"/>
  <c r="J69" i="2" s="1"/>
  <c r="BK406" i="2"/>
  <c r="J406" i="2"/>
  <c r="J71" i="2" s="1"/>
  <c r="BK457" i="2"/>
  <c r="J457" i="2"/>
  <c r="J73" i="2"/>
  <c r="P522" i="2"/>
  <c r="T586" i="2"/>
  <c r="P686" i="2"/>
  <c r="R732" i="2"/>
  <c r="R728" i="2" s="1"/>
  <c r="BK83" i="3"/>
  <c r="J83" i="3" s="1"/>
  <c r="J61" i="3" s="1"/>
  <c r="BK132" i="4"/>
  <c r="J132" i="4" s="1"/>
  <c r="J62" i="4" s="1"/>
  <c r="R262" i="4"/>
  <c r="P317" i="4"/>
  <c r="T408" i="4"/>
  <c r="T404" i="4"/>
  <c r="P252" i="2"/>
  <c r="P406" i="2"/>
  <c r="R457" i="2"/>
  <c r="R502" i="2"/>
  <c r="T552" i="2"/>
  <c r="P666" i="2"/>
  <c r="T132" i="4"/>
  <c r="BK262" i="4"/>
  <c r="J262" i="4"/>
  <c r="J70" i="4"/>
  <c r="P343" i="4"/>
  <c r="BK170" i="4"/>
  <c r="J170" i="4"/>
  <c r="J63" i="4" s="1"/>
  <c r="BK201" i="4"/>
  <c r="J201" i="4"/>
  <c r="J67" i="4"/>
  <c r="BK281" i="4"/>
  <c r="J281" i="4" s="1"/>
  <c r="J71" i="4" s="1"/>
  <c r="BK376" i="4"/>
  <c r="J376" i="4" s="1"/>
  <c r="J76" i="4" s="1"/>
  <c r="BK408" i="4"/>
  <c r="J408" i="4"/>
  <c r="J79" i="4"/>
  <c r="BK83" i="5"/>
  <c r="BK82" i="5" s="1"/>
  <c r="BK81" i="5" s="1"/>
  <c r="J81" i="5" s="1"/>
  <c r="J59" i="5" s="1"/>
  <c r="P101" i="4"/>
  <c r="T189" i="4"/>
  <c r="P281" i="4"/>
  <c r="T343" i="4"/>
  <c r="P83" i="5"/>
  <c r="P82" i="5" s="1"/>
  <c r="P81" i="5" s="1"/>
  <c r="AU58" i="1" s="1"/>
  <c r="R101" i="4"/>
  <c r="R100" i="4"/>
  <c r="P189" i="4"/>
  <c r="P262" i="4"/>
  <c r="R376" i="4"/>
  <c r="R83" i="5"/>
  <c r="R82" i="5" s="1"/>
  <c r="R81" i="5" s="1"/>
  <c r="P132" i="4"/>
  <c r="T201" i="4"/>
  <c r="R281" i="4"/>
  <c r="T83" i="5"/>
  <c r="T82" i="5" s="1"/>
  <c r="T81" i="5" s="1"/>
  <c r="BK577" i="2"/>
  <c r="J577" i="2" s="1"/>
  <c r="J80" i="2" s="1"/>
  <c r="BK365" i="2"/>
  <c r="J365" i="2"/>
  <c r="J66" i="2" s="1"/>
  <c r="BK184" i="4"/>
  <c r="J184" i="4"/>
  <c r="J64" i="4" s="1"/>
  <c r="BK370" i="2"/>
  <c r="J370" i="2"/>
  <c r="J68" i="2" s="1"/>
  <c r="BK729" i="2"/>
  <c r="J729" i="2" s="1"/>
  <c r="J86" i="2" s="1"/>
  <c r="BK311" i="4"/>
  <c r="J311" i="4" s="1"/>
  <c r="J73" i="4" s="1"/>
  <c r="BK405" i="4"/>
  <c r="BK404" i="4" s="1"/>
  <c r="J404" i="4" s="1"/>
  <c r="J77" i="4" s="1"/>
  <c r="BK511" i="2"/>
  <c r="J511" i="2"/>
  <c r="J77" i="2" s="1"/>
  <c r="BK305" i="4"/>
  <c r="J305" i="4"/>
  <c r="J72" i="4" s="1"/>
  <c r="F55" i="5"/>
  <c r="E48" i="5"/>
  <c r="J75" i="5"/>
  <c r="J189" i="4"/>
  <c r="J66" i="4" s="1"/>
  <c r="BE84" i="5"/>
  <c r="BE90" i="5"/>
  <c r="BE88" i="5"/>
  <c r="BE92" i="5"/>
  <c r="J405" i="4"/>
  <c r="J78" i="4"/>
  <c r="BE94" i="5"/>
  <c r="BE86" i="5"/>
  <c r="J52" i="4"/>
  <c r="BE259" i="4"/>
  <c r="BE243" i="4"/>
  <c r="BE227" i="4"/>
  <c r="BE234" i="4"/>
  <c r="BE144" i="4"/>
  <c r="BE162" i="4"/>
  <c r="BE181" i="4"/>
  <c r="BE299" i="4"/>
  <c r="BE171" i="4"/>
  <c r="BE195" i="4"/>
  <c r="BE290" i="4"/>
  <c r="BE292" i="4"/>
  <c r="BE278" i="4"/>
  <c r="BE312" i="4"/>
  <c r="F55" i="4"/>
  <c r="BE157" i="4"/>
  <c r="BE208" i="4"/>
  <c r="BE237" i="4"/>
  <c r="BE133" i="4"/>
  <c r="BE272" i="4"/>
  <c r="BE285" i="4"/>
  <c r="BE318" i="4"/>
  <c r="BK82" i="3"/>
  <c r="BK81" i="3" s="1"/>
  <c r="J81" i="3" s="1"/>
  <c r="J30" i="3" s="1"/>
  <c r="E48" i="4"/>
  <c r="BE102" i="4"/>
  <c r="BE127" i="4"/>
  <c r="BE136" i="4"/>
  <c r="BE248" i="4"/>
  <c r="BE275" i="4"/>
  <c r="BE287" i="4"/>
  <c r="BE110" i="4"/>
  <c r="BE174" i="4"/>
  <c r="BE177" i="4"/>
  <c r="BE202" i="4"/>
  <c r="BE329" i="4"/>
  <c r="BE118" i="4"/>
  <c r="BE250" i="4"/>
  <c r="BE205" i="4"/>
  <c r="BE218" i="4"/>
  <c r="BE246" i="4"/>
  <c r="BE256" i="4"/>
  <c r="BE263" i="4"/>
  <c r="BE269" i="4"/>
  <c r="BE130" i="4"/>
  <c r="BE294" i="4"/>
  <c r="BE215" i="4"/>
  <c r="BE231" i="4"/>
  <c r="BE344" i="4"/>
  <c r="BE198" i="4"/>
  <c r="BE240" i="4"/>
  <c r="BE340" i="4"/>
  <c r="BE211" i="4"/>
  <c r="BE282" i="4"/>
  <c r="BE297" i="4"/>
  <c r="BE347" i="4"/>
  <c r="BE152" i="4"/>
  <c r="BE377" i="4"/>
  <c r="BE302" i="4"/>
  <c r="BE306" i="4"/>
  <c r="BE337" i="4"/>
  <c r="BE367" i="4"/>
  <c r="BE224" i="4"/>
  <c r="BE373" i="4"/>
  <c r="BE380" i="4"/>
  <c r="BE185" i="4"/>
  <c r="BE190" i="4"/>
  <c r="BE326" i="4"/>
  <c r="BE357" i="4"/>
  <c r="BE350" i="4"/>
  <c r="BE409" i="4"/>
  <c r="BE221" i="4"/>
  <c r="BE253" i="4"/>
  <c r="BE360" i="4"/>
  <c r="BE370" i="4"/>
  <c r="BE388" i="4"/>
  <c r="BE391" i="4"/>
  <c r="BE394" i="4"/>
  <c r="BE406" i="4"/>
  <c r="BE412" i="4"/>
  <c r="E48" i="3"/>
  <c r="F55" i="3"/>
  <c r="J75" i="3"/>
  <c r="BE86" i="3"/>
  <c r="BE92" i="3"/>
  <c r="BE90" i="3"/>
  <c r="BE96" i="3"/>
  <c r="BE98" i="3"/>
  <c r="BE100" i="3"/>
  <c r="BE84" i="3"/>
  <c r="BE88" i="3"/>
  <c r="BE94" i="3"/>
  <c r="BE139" i="2"/>
  <c r="BE192" i="2"/>
  <c r="BE352" i="2"/>
  <c r="BE362" i="2"/>
  <c r="BE366" i="2"/>
  <c r="BE388" i="2"/>
  <c r="BE403" i="2"/>
  <c r="BE413" i="2"/>
  <c r="BE438" i="2"/>
  <c r="BE483" i="2"/>
  <c r="BE660" i="2"/>
  <c r="BE127" i="2"/>
  <c r="BE152" i="2"/>
  <c r="BE271" i="2"/>
  <c r="BE306" i="2"/>
  <c r="BE316" i="2"/>
  <c r="BE394" i="2"/>
  <c r="BE618" i="2"/>
  <c r="BE625" i="2"/>
  <c r="BE649" i="2"/>
  <c r="BE690" i="2"/>
  <c r="BE220" i="2"/>
  <c r="BE248" i="2"/>
  <c r="BE256" i="2"/>
  <c r="BE279" i="2"/>
  <c r="BE371" i="2"/>
  <c r="BE382" i="2"/>
  <c r="BE400" i="2"/>
  <c r="BE473" i="2"/>
  <c r="BE512" i="2"/>
  <c r="BE549" i="2"/>
  <c r="E97" i="2"/>
  <c r="BE253" i="2"/>
  <c r="BE355" i="2"/>
  <c r="BE391" i="2"/>
  <c r="BE432" i="2"/>
  <c r="BE435" i="2"/>
  <c r="BE490" i="2"/>
  <c r="BE631" i="2"/>
  <c r="BE702" i="2"/>
  <c r="F55" i="2"/>
  <c r="BE155" i="2"/>
  <c r="BE311" i="2"/>
  <c r="BE321" i="2"/>
  <c r="BE496" i="2"/>
  <c r="BE458" i="2"/>
  <c r="BE470" i="2"/>
  <c r="BE476" i="2"/>
  <c r="BE606" i="2"/>
  <c r="BE657" i="2"/>
  <c r="BE663" i="2"/>
  <c r="BE673" i="2"/>
  <c r="BE730" i="2"/>
  <c r="BE397" i="2"/>
  <c r="BE426" i="2"/>
  <c r="BE464" i="2"/>
  <c r="BE118" i="2"/>
  <c r="BE160" i="2"/>
  <c r="BE172" i="2"/>
  <c r="BE180" i="2"/>
  <c r="BE207" i="2"/>
  <c r="BE232" i="2"/>
  <c r="BE326" i="2"/>
  <c r="BE419" i="2"/>
  <c r="BE429" i="2"/>
  <c r="BE444" i="2"/>
  <c r="BE558" i="2"/>
  <c r="BE621" i="2"/>
  <c r="BE676" i="2"/>
  <c r="BE467" i="2"/>
  <c r="BE493" i="2"/>
  <c r="BE539" i="2"/>
  <c r="BE566" i="2"/>
  <c r="BE587" i="2"/>
  <c r="BE667" i="2"/>
  <c r="BE537" i="2"/>
  <c r="BE556" i="2"/>
  <c r="J52" i="2"/>
  <c r="BE115" i="2"/>
  <c r="BE148" i="2"/>
  <c r="BE199" i="2"/>
  <c r="BE384" i="2"/>
  <c r="BE416" i="2"/>
  <c r="BE519" i="2"/>
  <c r="BE541" i="2"/>
  <c r="BE544" i="2"/>
  <c r="BE591" i="2"/>
  <c r="BE603" i="2"/>
  <c r="BE670" i="2"/>
  <c r="BE705" i="2"/>
  <c r="BC55" i="1"/>
  <c r="BE110" i="2"/>
  <c r="BE268" i="2"/>
  <c r="BE274" i="2"/>
  <c r="BE331" i="2"/>
  <c r="BE358" i="2"/>
  <c r="BE377" i="2"/>
  <c r="BE451" i="2"/>
  <c r="BE628" i="2"/>
  <c r="BE526" i="2"/>
  <c r="BE646" i="2"/>
  <c r="BE638" i="2"/>
  <c r="BE736" i="2"/>
  <c r="BE124" i="2"/>
  <c r="BE132" i="2"/>
  <c r="BE144" i="2"/>
  <c r="BE250" i="2"/>
  <c r="BE285" i="2"/>
  <c r="BE297" i="2"/>
  <c r="BE301" i="2"/>
  <c r="BE454" i="2"/>
  <c r="BE480" i="2"/>
  <c r="BE503" i="2"/>
  <c r="BE508" i="2"/>
  <c r="BE553" i="2"/>
  <c r="BE574" i="2"/>
  <c r="BE733" i="2"/>
  <c r="BE441" i="2"/>
  <c r="BE448" i="2"/>
  <c r="BE679" i="2"/>
  <c r="BE212" i="2"/>
  <c r="BE245" i="2"/>
  <c r="BE407" i="2"/>
  <c r="BE410" i="2"/>
  <c r="BE423" i="2"/>
  <c r="BE446" i="2"/>
  <c r="BE523" i="2"/>
  <c r="BE529" i="2"/>
  <c r="BE532" i="2"/>
  <c r="BE578" i="2"/>
  <c r="BE682" i="2"/>
  <c r="BE461" i="2"/>
  <c r="BE486" i="2"/>
  <c r="BE534" i="2"/>
  <c r="BE687" i="2"/>
  <c r="BE546" i="2"/>
  <c r="BE570" i="2"/>
  <c r="BE499" i="2"/>
  <c r="BE708" i="2"/>
  <c r="BD55" i="1"/>
  <c r="J34" i="5"/>
  <c r="AW58" i="1" s="1"/>
  <c r="F34" i="5"/>
  <c r="BA58" i="1"/>
  <c r="F34" i="4"/>
  <c r="BA57" i="1" s="1"/>
  <c r="F35" i="3"/>
  <c r="BB56" i="1" s="1"/>
  <c r="J34" i="2"/>
  <c r="AW55" i="1" s="1"/>
  <c r="F35" i="4"/>
  <c r="BB57" i="1" s="1"/>
  <c r="F35" i="5"/>
  <c r="BB58" i="1" s="1"/>
  <c r="F37" i="3"/>
  <c r="BD56" i="1" s="1"/>
  <c r="F34" i="2"/>
  <c r="BA55" i="1" s="1"/>
  <c r="J34" i="3"/>
  <c r="AW56" i="1" s="1"/>
  <c r="F36" i="4"/>
  <c r="BC57" i="1"/>
  <c r="J34" i="4"/>
  <c r="AW57" i="1" s="1"/>
  <c r="F34" i="3"/>
  <c r="BA56" i="1" s="1"/>
  <c r="F36" i="3"/>
  <c r="BC56" i="1" s="1"/>
  <c r="F37" i="5"/>
  <c r="BD58" i="1"/>
  <c r="F37" i="4"/>
  <c r="BD57" i="1" s="1"/>
  <c r="F36" i="5"/>
  <c r="BC58" i="1" s="1"/>
  <c r="J351" i="2" l="1"/>
  <c r="J65" i="2" s="1"/>
  <c r="BK728" i="2"/>
  <c r="J728" i="2" s="1"/>
  <c r="J85" i="2" s="1"/>
  <c r="P369" i="2"/>
  <c r="BK100" i="4"/>
  <c r="J100" i="4" s="1"/>
  <c r="J60" i="4" s="1"/>
  <c r="P188" i="4"/>
  <c r="R108" i="2"/>
  <c r="T100" i="4"/>
  <c r="R188" i="4"/>
  <c r="R99" i="4"/>
  <c r="BK188" i="4"/>
  <c r="J188" i="4" s="1"/>
  <c r="J65" i="4" s="1"/>
  <c r="P100" i="4"/>
  <c r="P99" i="4" s="1"/>
  <c r="AU57" i="1" s="1"/>
  <c r="P108" i="2"/>
  <c r="P107" i="2"/>
  <c r="AU55" i="1" s="1"/>
  <c r="T108" i="2"/>
  <c r="T188" i="4"/>
  <c r="T369" i="2"/>
  <c r="R369" i="2"/>
  <c r="BK369" i="2"/>
  <c r="J369" i="2"/>
  <c r="J67" i="2"/>
  <c r="J82" i="5"/>
  <c r="J60" i="5"/>
  <c r="J83" i="5"/>
  <c r="J61" i="5"/>
  <c r="BK99" i="4"/>
  <c r="J99" i="4" s="1"/>
  <c r="J59" i="4" s="1"/>
  <c r="AG56" i="1"/>
  <c r="J59" i="3"/>
  <c r="J82" i="3"/>
  <c r="J60" i="3" s="1"/>
  <c r="BK107" i="2"/>
  <c r="J107" i="2" s="1"/>
  <c r="J30" i="2" s="1"/>
  <c r="AG55" i="1" s="1"/>
  <c r="F33" i="3"/>
  <c r="AZ56" i="1"/>
  <c r="J30" i="5"/>
  <c r="AG58" i="1" s="1"/>
  <c r="AN58" i="1" s="1"/>
  <c r="J33" i="4"/>
  <c r="AV57" i="1" s="1"/>
  <c r="AT57" i="1" s="1"/>
  <c r="BB54" i="1"/>
  <c r="W31" i="1" s="1"/>
  <c r="J33" i="2"/>
  <c r="AV55" i="1" s="1"/>
  <c r="AT55" i="1" s="1"/>
  <c r="F33" i="5"/>
  <c r="AZ58" i="1" s="1"/>
  <c r="BD54" i="1"/>
  <c r="W33" i="1" s="1"/>
  <c r="BC54" i="1"/>
  <c r="AY54" i="1" s="1"/>
  <c r="J33" i="3"/>
  <c r="AV56" i="1" s="1"/>
  <c r="AT56" i="1" s="1"/>
  <c r="AN56" i="1" s="1"/>
  <c r="BA54" i="1"/>
  <c r="AW54" i="1" s="1"/>
  <c r="AK30" i="1" s="1"/>
  <c r="F33" i="2"/>
  <c r="AZ55" i="1" s="1"/>
  <c r="J33" i="5"/>
  <c r="AV58" i="1"/>
  <c r="AT58" i="1"/>
  <c r="F33" i="4"/>
  <c r="AZ57" i="1" s="1"/>
  <c r="R107" i="2" l="1"/>
  <c r="T107" i="2"/>
  <c r="T99" i="4"/>
  <c r="J39" i="5"/>
  <c r="AN55" i="1"/>
  <c r="J59" i="2"/>
  <c r="J39" i="3"/>
  <c r="J39" i="2"/>
  <c r="AU54" i="1"/>
  <c r="W30" i="1"/>
  <c r="W32" i="1"/>
  <c r="AX54" i="1"/>
  <c r="J30" i="4"/>
  <c r="AG57" i="1"/>
  <c r="AG54" i="1"/>
  <c r="AK26" i="1"/>
  <c r="AZ54" i="1"/>
  <c r="W29" i="1"/>
  <c r="J39" i="4" l="1"/>
  <c r="AN57" i="1"/>
  <c r="AV54" i="1"/>
  <c r="AK29" i="1" s="1"/>
  <c r="AK35" i="1" s="1"/>
  <c r="AT54" i="1" l="1"/>
  <c r="AN54" i="1"/>
</calcChain>
</file>

<file path=xl/sharedStrings.xml><?xml version="1.0" encoding="utf-8"?>
<sst xmlns="http://schemas.openxmlformats.org/spreadsheetml/2006/main" count="9238" uniqueCount="1444">
  <si>
    <t>Export Komplet</t>
  </si>
  <si>
    <t>VZ</t>
  </si>
  <si>
    <t>2.0</t>
  </si>
  <si>
    <t>ZAMOK</t>
  </si>
  <si>
    <t>False</t>
  </si>
  <si>
    <t>{25c9d48f-ca9c-4e6a-89f5-edbf229af0ae}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</si>
  <si>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</si>
  <si>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</si>
  <si>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</si>
  <si>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</si>
  <si>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</si>
  <si>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</si>
  <si>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</si>
  <si>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</si>
  <si>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</si>
  <si>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</si>
  <si>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</si>
  <si>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učeben ZŠ Slezská Ostrava II (PD, AD, IČ)</t>
  </si>
  <si>
    <t>KSO:</t>
  </si>
  <si>
    <t/>
  </si>
  <si>
    <t>CC-CZ:</t>
  </si>
  <si>
    <t>Místo:</t>
  </si>
  <si>
    <t>Slezská Ostrava</t>
  </si>
  <si>
    <t>Datum:</t>
  </si>
  <si>
    <t>30. 11. 2021</t>
  </si>
  <si>
    <t>Zadavatel:</t>
  </si>
  <si>
    <t>IČ:</t>
  </si>
  <si>
    <t>Městský obvod Slezská Ostrava</t>
  </si>
  <si>
    <t>DIČ:</t>
  </si>
  <si>
    <t>Uchazeč:</t>
  </si>
  <si>
    <t>Vyplň údaj</t>
  </si>
  <si>
    <t>Projektant:</t>
  </si>
  <si>
    <t>Kapego projekt s.r.o.</t>
  </si>
  <si>
    <t>True</t>
  </si>
  <si>
    <t>Zpracovatel:</t>
  </si>
  <si>
    <t>Pavel Klus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</si>
  <si>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</si>
  <si>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</si>
  <si>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</si>
  <si>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</si>
  <si>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</si>
  <si>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</si>
  <si>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</si>
  <si>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</si>
  <si>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</si>
  <si>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</si>
  <si>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</si>
  <si>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</si>
  <si>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</si>
  <si>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</si>
  <si>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</si>
  <si>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</si>
  <si>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</si>
  <si>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</si>
  <si>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</si>
  <si>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</si>
  <si>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</si>
  <si>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</si>
  <si>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</si>
  <si>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</si>
  <si>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</si>
  <si>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</si>
  <si>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</si>
  <si>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</si>
  <si>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</si>
  <si>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</si>
  <si>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</si>
  <si>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</si>
  <si>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</si>
  <si>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</si>
  <si>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</si>
  <si>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</si>
  <si>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</si>
  <si>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</si>
  <si>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</si>
  <si>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</si>
  <si>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</si>
  <si>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31</t>
  </si>
  <si>
    <t>ZŠ Pěší - Cvičná kuchyňka - stavební část</t>
  </si>
  <si>
    <t>STA</t>
  </si>
  <si>
    <t>1</t>
  </si>
  <si>
    <t>{8d03d0d9-7357-456a-8261-bf61303e7053}</t>
  </si>
  <si>
    <t>2</t>
  </si>
  <si>
    <t>32</t>
  </si>
  <si>
    <t>ZŠ Pěší - Cvičná kuchyňka - interiér</t>
  </si>
  <si>
    <t>{b4dbac5a-4a4b-4508-b0fa-2abdd4433dc3}</t>
  </si>
  <si>
    <t>33</t>
  </si>
  <si>
    <t>ZŠ Pěší - Pracovní dílny - stavební část</t>
  </si>
  <si>
    <t>{bc2724c2-15eb-4d6e-8fce-ae9f3bbef265}</t>
  </si>
  <si>
    <t>34</t>
  </si>
  <si>
    <t>ZŠ Pěší - Pracovní dílny - interiér</t>
  </si>
  <si>
    <t>{69defb8b-b23b-4051-aa38-dd342a5e4572}</t>
  </si>
  <si>
    <t>KRYCÍ LIST SOUPISU PRACÍ</t>
  </si>
  <si>
    <t>Objekt:</t>
  </si>
  <si>
    <t>31 - ZŠ Pěší - Cvičná kuchyňka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</si>
  <si>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</si>
  <si>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</si>
  <si>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</si>
  <si>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</si>
  <si>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</si>
  <si>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</si>
  <si>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</si>
  <si>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</si>
  <si>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</si>
  <si>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</si>
  <si>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</si>
  <si>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</si>
  <si>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</si>
  <si>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</si>
  <si>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</si>
  <si>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</si>
  <si>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</si>
  <si>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</si>
  <si>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</si>
  <si>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</si>
  <si>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761 - Konstrukce prosvětlovací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</si>
  <si>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</si>
  <si>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</si>
  <si>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</si>
  <si>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</si>
  <si>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</si>
  <si>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</si>
  <si>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</si>
  <si>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</si>
  <si>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</si>
  <si>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</si>
  <si>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</si>
  <si>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</si>
  <si>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</si>
  <si>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</si>
  <si>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</si>
  <si>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</si>
  <si>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</si>
  <si>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</si>
  <si>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</si>
  <si>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</si>
  <si>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</si>
  <si>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</si>
  <si>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</si>
  <si>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</si>
  <si>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</si>
  <si>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</si>
  <si>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</si>
  <si>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</si>
  <si>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</si>
  <si>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</si>
  <si>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</si>
  <si>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přes 1 do 4 m2 ve zdivu nadzákladovém cihlami pálenými na MVC</t>
  </si>
  <si>
    <t>m3</t>
  </si>
  <si>
    <t>CS ÚRS 2024 02</t>
  </si>
  <si>
    <t>4</t>
  </si>
  <si>
    <t>-934151972</t>
  </si>
  <si>
    <t>PP</t>
  </si>
  <si>
    <t>Zazdívka otvorů ve zdivu nadzákladovém cihlami pálenými plochy přes 1 m2 do 4 m2 na maltu vápenocementovou</t>
  </si>
  <si>
    <t>Online PSC</t>
  </si>
  <si>
    <t>https://podminky.urs.cz/item/CS_URS_2024_02/310239211</t>
  </si>
  <si>
    <t>VV</t>
  </si>
  <si>
    <t>bývalý vstup</t>
  </si>
  <si>
    <t>1*2*0,45</t>
  </si>
  <si>
    <t>317142442</t>
  </si>
  <si>
    <t>Překlad nenosný pórobetonový š 150 mm v do 250 mm na tenkovrstvou maltu dl přes 1000 do 1250 mm</t>
  </si>
  <si>
    <t>kus</t>
  </si>
  <si>
    <t>-2137426757</t>
  </si>
  <si>
    <t>Překlady nenosné z pórobetonu osazené do tenkého maltového lože, výšky do 250 mm, šířky překladu 150 mm, délky překladu přes 1000 do 1250 mm</t>
  </si>
  <si>
    <t>https://podminky.urs.cz/item/CS_URS_2024_02/317142442</t>
  </si>
  <si>
    <t>317941123</t>
  </si>
  <si>
    <t>Osazování ocelových válcovaných nosníků na zdivu I, IE, U, UE nebo L přes č. 14 do č. 22 nebo výšky do 220 mm</t>
  </si>
  <si>
    <t>t</t>
  </si>
  <si>
    <t>379851559</t>
  </si>
  <si>
    <t>Osazování ocelových válcovaných nosníků na zdivu I nebo IE nebo U nebo UE nebo L č. 14 až 22 nebo výšky do 220 mm</t>
  </si>
  <si>
    <t>https://podminky.urs.cz/item/CS_URS_2024_02/317941123</t>
  </si>
  <si>
    <t>5,3*2*0,0253</t>
  </si>
  <si>
    <t>4,1*2*0,0253</t>
  </si>
  <si>
    <t>Součet</t>
  </si>
  <si>
    <t>M</t>
  </si>
  <si>
    <t>13010826</t>
  </si>
  <si>
    <t>ocel profilová jakost S235JR (11 375) průřez U (UPN) 200</t>
  </si>
  <si>
    <t>8</t>
  </si>
  <si>
    <t>-256689263</t>
  </si>
  <si>
    <t>0,475*1,03 "Přepočtené koeficientem množství</t>
  </si>
  <si>
    <t>5</t>
  </si>
  <si>
    <t>317944321</t>
  </si>
  <si>
    <t>Válcované nosníky do č.12 dodatečně osazované do připravených otvorů</t>
  </si>
  <si>
    <t>-1967183178</t>
  </si>
  <si>
    <t>Válcované nosníky dodatečně osazované do připravených otvorů bez zazdění hlav do č. 12</t>
  </si>
  <si>
    <t>https://podminky.urs.cz/item/CS_URS_2024_02/317944321</t>
  </si>
  <si>
    <t>překlad dveře I120</t>
  </si>
  <si>
    <t>1,2*4*0,0111</t>
  </si>
  <si>
    <t>6</t>
  </si>
  <si>
    <t>342272225</t>
  </si>
  <si>
    <t>Příčka z pórobetonových hladkých tvárnic na tenkovrstvou maltu tl 100 mm</t>
  </si>
  <si>
    <t>m2</t>
  </si>
  <si>
    <t>-1097231267</t>
  </si>
  <si>
    <t>Příčky z pórobetonových tvárnic hladkých na tenké maltové lože objemová hmotnost do 500 kg/m3, tloušťka příčky 100 mm</t>
  </si>
  <si>
    <t>https://podminky.urs.cz/item/CS_URS_2024_02/342272225</t>
  </si>
  <si>
    <t>M104</t>
  </si>
  <si>
    <t>2,75*2,3</t>
  </si>
  <si>
    <t>-0,8*2</t>
  </si>
  <si>
    <t>7</t>
  </si>
  <si>
    <t>342291121</t>
  </si>
  <si>
    <t>Ukotvení příček k cihelným konstrukcím plochými kotvami</t>
  </si>
  <si>
    <t>m</t>
  </si>
  <si>
    <t>-1300854788</t>
  </si>
  <si>
    <t>Ukotvení příček plochými kotvami, do konstrukce cihelné</t>
  </si>
  <si>
    <t>https://podminky.urs.cz/item/CS_URS_2024_02/342291121</t>
  </si>
  <si>
    <t>3*2</t>
  </si>
  <si>
    <t>Vodorovné konstrukce</t>
  </si>
  <si>
    <t>434311114</t>
  </si>
  <si>
    <t>Schodišťové stupně dusané na terén z betonu tř. C 16/20 bez potěru</t>
  </si>
  <si>
    <t>-855053296</t>
  </si>
  <si>
    <t>Stupně dusané z betonu prostého nebo prokládaného kamenem na terén nebo na desku bez potěru, se zahlazením povrchu tř. C 16/20</t>
  </si>
  <si>
    <t>https://podminky.urs.cz/item/CS_URS_2024_02/434311114</t>
  </si>
  <si>
    <t>1*3</t>
  </si>
  <si>
    <t>9</t>
  </si>
  <si>
    <t>434351141</t>
  </si>
  <si>
    <t>Zřízení bednění stupňů přímočarých schodišť</t>
  </si>
  <si>
    <t>43285432</t>
  </si>
  <si>
    <t>Bednění stupňů betonovaných na podstupňové desce nebo na terénu půdorysně přímočarých zřízení</t>
  </si>
  <si>
    <t>https://podminky.urs.cz/item/CS_URS_2024_02/434351141</t>
  </si>
  <si>
    <t>1*0,5</t>
  </si>
  <si>
    <t>10</t>
  </si>
  <si>
    <t>434351142</t>
  </si>
  <si>
    <t>Odstranění bednění stupňů přímočarých schodišť</t>
  </si>
  <si>
    <t>939647510</t>
  </si>
  <si>
    <t>Bednění stupňů betonovaných na podstupňové desce nebo na terénu půdorysně přímočarých odstranění</t>
  </si>
  <si>
    <t>https://podminky.urs.cz/item/CS_URS_2024_02/434351142</t>
  </si>
  <si>
    <t>11</t>
  </si>
  <si>
    <t>436234216</t>
  </si>
  <si>
    <t>Boční zídky schodů z cihel dl 290 mm pevnosti P 20 nebo P 25 na MC 5 nebo MC 10</t>
  </si>
  <si>
    <t>478280079</t>
  </si>
  <si>
    <t>Boční zídky schodišťových konstrukcí z cihel předložených schodů, poprsníků nebo zábradelní přes 150 mm z cihel dl. 290 mm, P 20 nebo P 25 M, na maltu MC-5 nebo MC-10</t>
  </si>
  <si>
    <t>https://podminky.urs.cz/item/CS_URS_2024_02/436234216</t>
  </si>
  <si>
    <t>1,3*0,5*0,3</t>
  </si>
  <si>
    <t>Úpravy povrchů, podlahy a osazování výplní</t>
  </si>
  <si>
    <t>12</t>
  </si>
  <si>
    <t>611311131</t>
  </si>
  <si>
    <t>Vápenný štuk vnitřních rovných stropů tloušťky do 3 mm</t>
  </si>
  <si>
    <t>-1704393893</t>
  </si>
  <si>
    <t>Vápenný štuk vnitřních ploch tloušťky do 3 mm vodorovných konstrukcí stropů rovných</t>
  </si>
  <si>
    <t>https://podminky.urs.cz/item/CS_URS_2024_02/611311131</t>
  </si>
  <si>
    <t>M101</t>
  </si>
  <si>
    <t>23,96</t>
  </si>
  <si>
    <t>M102</t>
  </si>
  <si>
    <t>39,98</t>
  </si>
  <si>
    <t>M103</t>
  </si>
  <si>
    <t>3,55</t>
  </si>
  <si>
    <t>9,77</t>
  </si>
  <si>
    <t>13</t>
  </si>
  <si>
    <t>612142001</t>
  </si>
  <si>
    <t>Pletivo sklovláknité vnitřních stěn vtlačené do tmelu</t>
  </si>
  <si>
    <t>1078558835</t>
  </si>
  <si>
    <t>Pletivo vnitřních ploch v ploše nebo pruzích, na plném podkladu sklovláknité vtlačené do tmelu včetně tmelu stěn</t>
  </si>
  <si>
    <t>https://podminky.urs.cz/item/CS_URS_2024_02/612142001</t>
  </si>
  <si>
    <t>4,725*2 "Přepočtené koeficientem množství</t>
  </si>
  <si>
    <t>14</t>
  </si>
  <si>
    <t>612311131</t>
  </si>
  <si>
    <t>Vápenný štuk vnitřních stěn tloušťky do 3 mm</t>
  </si>
  <si>
    <t>666164703</t>
  </si>
  <si>
    <t>Vápenný štuk vnitřních ploch tloušťky do 3 mm svislých konstrukcí stěn</t>
  </si>
  <si>
    <t>https://podminky.urs.cz/item/CS_URS_2024_02/612311131</t>
  </si>
  <si>
    <t>19,7*2,7</t>
  </si>
  <si>
    <t>25,3*2,7</t>
  </si>
  <si>
    <t>8,1*2,7</t>
  </si>
  <si>
    <t>12,7*2,7</t>
  </si>
  <si>
    <t>612321121</t>
  </si>
  <si>
    <t>Vápenocementová omítka hladká jednovrstvá vnitřních stěn nanášená ručně</t>
  </si>
  <si>
    <t>-1278901593</t>
  </si>
  <si>
    <t>Omítka vápenocementová vnitřních ploch nanášená ručně jednovrstvá, tloušťky do 10 mm hladká svislých konstrukcí stěn</t>
  </si>
  <si>
    <t>https://podminky.urs.cz/item/CS_URS_2024_02/612321121</t>
  </si>
  <si>
    <t>vyrovnání po obkladech koupelna + kuch</t>
  </si>
  <si>
    <t>8,3*2</t>
  </si>
  <si>
    <t>2,2*0,7</t>
  </si>
  <si>
    <t>16</t>
  </si>
  <si>
    <t>612325121</t>
  </si>
  <si>
    <t>Vápenocementová štuková omítka rýh ve stěnách š do 150 mm</t>
  </si>
  <si>
    <t>-1670485364</t>
  </si>
  <si>
    <t>Vápenocementová omítka rýh štuková dvouvrstvá ve stěnách, šířky rýhy do 150 mm</t>
  </si>
  <si>
    <t>https://podminky.urs.cz/item/CS_URS_2024_02/612325121</t>
  </si>
  <si>
    <t>pro PPR</t>
  </si>
  <si>
    <t>30*0,15</t>
  </si>
  <si>
    <t>pro HT</t>
  </si>
  <si>
    <t>20*0,15</t>
  </si>
  <si>
    <t>17</t>
  </si>
  <si>
    <t>612325225</t>
  </si>
  <si>
    <t>Vápenocementová štuková omítka malých ploch přes 1 do 4 m2 na stěnách</t>
  </si>
  <si>
    <t>-1046473171</t>
  </si>
  <si>
    <t>Vápenocementová omítka jednotlivých malých ploch štuková dvouvrstvá na stěnách, plochy jednotlivě přes 1,0 do 4 m2</t>
  </si>
  <si>
    <t>https://podminky.urs.cz/item/CS_URS_2024_02/612325225</t>
  </si>
  <si>
    <t>zazdívka bývalý vstup</t>
  </si>
  <si>
    <t>18</t>
  </si>
  <si>
    <t>631312141</t>
  </si>
  <si>
    <t>Doplnění rýh v dosavadních mazaninách betonem prostým</t>
  </si>
  <si>
    <t>327515568</t>
  </si>
  <si>
    <t>Doplnění dosavadních mazanin prostým betonem s dodáním hmot, bez potěru, plochy jednotlivě rýh v dosavadních mazaninách</t>
  </si>
  <si>
    <t>https://podminky.urs.cz/item/CS_URS_2024_02/631312141</t>
  </si>
  <si>
    <t>5*0,1*0,1</t>
  </si>
  <si>
    <t>19</t>
  </si>
  <si>
    <t>632451234</t>
  </si>
  <si>
    <t>Potěr cementový samonivelační litý C25 tl přes 45 do 50 mm</t>
  </si>
  <si>
    <t>-2015182895</t>
  </si>
  <si>
    <t>Potěr cementový samonivelační litý tř. C 25, tl. přes 45 do 50 mm</t>
  </si>
  <si>
    <t>https://podminky.urs.cz/item/CS_URS_2024_02/632451234</t>
  </si>
  <si>
    <t>20</t>
  </si>
  <si>
    <t>632451292</t>
  </si>
  <si>
    <t>Příplatek k cementovému samonivelačnímu litému potěru C25 ZKD 5 mm tl přes 50 mm</t>
  </si>
  <si>
    <t>-1244205158</t>
  </si>
  <si>
    <t>Potěr cementový samonivelační litý Příplatek k cenám za každých dalších i započatých 5 mm tloušťky přes 50 mm tř. C 25</t>
  </si>
  <si>
    <t>https://podminky.urs.cz/item/CS_URS_2024_02/632451292</t>
  </si>
  <si>
    <t>77,26*2 "Přepočtené koeficientem množství</t>
  </si>
  <si>
    <t>642942111</t>
  </si>
  <si>
    <t>Osazování zárubní nebo rámů dveřních kovových do 2,5 m2 na MC</t>
  </si>
  <si>
    <t>1527748886</t>
  </si>
  <si>
    <t>Osazování zárubní nebo rámů kovových dveřních lisovaných nebo z úhelníků bez dveřních křídel na cementovou maltu, plochy otvoru do 2,5 m2</t>
  </si>
  <si>
    <t>https://podminky.urs.cz/item/CS_URS_2024_02/642942111</t>
  </si>
  <si>
    <t>22</t>
  </si>
  <si>
    <t>55331487</t>
  </si>
  <si>
    <t>zárubeň jednokřídlá ocelová pro zdění tl stěny 110-150mm rozměru 800/1970, 2100mm</t>
  </si>
  <si>
    <t>-1021935031</t>
  </si>
  <si>
    <t>23</t>
  </si>
  <si>
    <t>55331552</t>
  </si>
  <si>
    <t>zárubeň jednokřídlá ocelová pro zdění tl stěny 260-300mm rozměru 800/1970, 2100mm</t>
  </si>
  <si>
    <t>2062943481</t>
  </si>
  <si>
    <t>Ostatní konstrukce a práce, bourání</t>
  </si>
  <si>
    <t>24</t>
  </si>
  <si>
    <t>949101111</t>
  </si>
  <si>
    <t>Lešení pomocné pro objekty pozemních staveb s lešeňovou podlahou v do 1,9 m zatížení do 150 kg/m2</t>
  </si>
  <si>
    <t>156594960</t>
  </si>
  <si>
    <t>Lešení pomocné pracovní pro objekty pozemních staveb pro zatížení do 150 kg/m2, o výšce lešeňové podlahy do 1,9 m</t>
  </si>
  <si>
    <t>https://podminky.urs.cz/item/CS_URS_2024_02/949101111</t>
  </si>
  <si>
    <t>25</t>
  </si>
  <si>
    <t>952901111</t>
  </si>
  <si>
    <t>Vyčištění budov bytové a občanské výstavby při výšce podlaží do 4 m</t>
  </si>
  <si>
    <t>-1901353662</t>
  </si>
  <si>
    <t>Vyčištění budov nebo objektů před předáním do užívání budov bytové nebo občanské výstavby, světlé výšky podlaží do 4 m</t>
  </si>
  <si>
    <t>https://podminky.urs.cz/item/CS_URS_2024_02/952901111</t>
  </si>
  <si>
    <t>26</t>
  </si>
  <si>
    <t>953961213</t>
  </si>
  <si>
    <t>Kotva chemickou patronou M 12 hl 110 mm do betonu, ŽB nebo kamene s vyvrtáním otvoru</t>
  </si>
  <si>
    <t>-1427548609</t>
  </si>
  <si>
    <t>Kotva chemická s vyvrtáním otvoru do betonu, železobetonu nebo tvrdého kamene chemická patrona, velikost M 12, hloubka 110 mm</t>
  </si>
  <si>
    <t>https://podminky.urs.cz/item/CS_URS_2024_02/953961213</t>
  </si>
  <si>
    <t>27</t>
  </si>
  <si>
    <t>953965121</t>
  </si>
  <si>
    <t>Kotevní šroub pro chemické kotvy M 12 dl 160 mm</t>
  </si>
  <si>
    <t>720473397</t>
  </si>
  <si>
    <t>Kotva chemická s vyvrtáním otvoru kotevní šrouby pro chemické kotvy, velikost M 12, délka 160 mm</t>
  </si>
  <si>
    <t>https://podminky.urs.cz/item/CS_URS_2024_02/953965121</t>
  </si>
  <si>
    <t>28</t>
  </si>
  <si>
    <t>962031132</t>
  </si>
  <si>
    <t>Bourání příček nebo přizdívek z cihel pálených tl do 100 mm</t>
  </si>
  <si>
    <t>-482605261</t>
  </si>
  <si>
    <t>Bourání příček nebo přizdívek z cihel pálených plných nebo dutých, tl. do 100 mm</t>
  </si>
  <si>
    <t>https://podminky.urs.cz/item/CS_URS_2024_02/962031132</t>
  </si>
  <si>
    <t>koupelna</t>
  </si>
  <si>
    <t>2,35*2,7</t>
  </si>
  <si>
    <t>29</t>
  </si>
  <si>
    <t>962032231</t>
  </si>
  <si>
    <t>Bourání zdiva z cihel pálených nebo vápenopískových na MV nebo MVC přes 1 m3</t>
  </si>
  <si>
    <t>1458535393</t>
  </si>
  <si>
    <t>Bourání zdiva nadzákladového z cihel pálených plných nebo lícových nebo vápenopískových, na maltu vápennou nebo vápenocementovou, objemu přes 1 m3</t>
  </si>
  <si>
    <t>https://podminky.urs.cz/item/CS_URS_2024_02/962032231</t>
  </si>
  <si>
    <t>3,9*0,2*2,7</t>
  </si>
  <si>
    <t>5,2*0,2*2,7</t>
  </si>
  <si>
    <t>30</t>
  </si>
  <si>
    <t>965045113</t>
  </si>
  <si>
    <t>Bourání potěrů cementových nebo pískocementových tl do 50 mm pl přes 4 m2</t>
  </si>
  <si>
    <t>-1020030705</t>
  </si>
  <si>
    <t>Bourání potěrů tl. do 50 mm cementových nebo pískocementových, plochy přes 4 m2</t>
  </si>
  <si>
    <t>https://podminky.urs.cz/item/CS_URS_2024_02/965045113</t>
  </si>
  <si>
    <t>968072455</t>
  </si>
  <si>
    <t>Vybourání kovových dveřních zárubní pl do 2 m2</t>
  </si>
  <si>
    <t>1202308050</t>
  </si>
  <si>
    <t>Vybourání kovových rámů oken s křídly, dveřních zárubní, vrat, stěn, ostění nebo obkladů dveřních zárubní, plochy do 2 m2</t>
  </si>
  <si>
    <t>https://podminky.urs.cz/item/CS_URS_2024_02/968072455</t>
  </si>
  <si>
    <t>0,8*2*4</t>
  </si>
  <si>
    <t>971033641</t>
  </si>
  <si>
    <t>Vybourání otvorů ve zdivu cihelném pl do 4 m2 na MVC nebo MV tl do 300 mm</t>
  </si>
  <si>
    <t>-1758665145</t>
  </si>
  <si>
    <t>Vybourání otvorů ve zdivu základovém nebo nadzákladovém z cihel, tvárnic, příčkovek z cihel pálených na maltu vápennou nebo vápenocementovou plochy do 4 m2, tl. do 300 mm</t>
  </si>
  <si>
    <t>https://podminky.urs.cz/item/CS_URS_2024_02/971033641</t>
  </si>
  <si>
    <t>chodba</t>
  </si>
  <si>
    <t>0,8*2*0,3</t>
  </si>
  <si>
    <t>974031132</t>
  </si>
  <si>
    <t>Vysekání rýh ve zdivu cihelném hl do 50 mm š do 70 mm</t>
  </si>
  <si>
    <t>238611635</t>
  </si>
  <si>
    <t>Vysekání rýh ve zdivu cihelném na maltu vápennou nebo vápenocementovou do hl. 50 mm a šířky do 70 mm</t>
  </si>
  <si>
    <t>https://podminky.urs.cz/item/CS_URS_2024_02/974031132</t>
  </si>
  <si>
    <t>974031142</t>
  </si>
  <si>
    <t>Vysekání rýh ve zdivu cihelném hl do 70 mm š do 70 mm</t>
  </si>
  <si>
    <t>-1693084765</t>
  </si>
  <si>
    <t>Vysekání rýh ve zdivu cihelném na maltu vápennou nebo vápenocementovou do hl. 70 mm a šířky do 70 mm</t>
  </si>
  <si>
    <t>https://podminky.urs.cz/item/CS_URS_2024_02/974031142</t>
  </si>
  <si>
    <t>35</t>
  </si>
  <si>
    <t>974031264</t>
  </si>
  <si>
    <t>Vysekání rýh ve zdivu cihelném u stropu hl do 150 mm š do 150 mm</t>
  </si>
  <si>
    <t>795791618</t>
  </si>
  <si>
    <t>Vysekání rýh ve zdivu cihelném na maltu vápennou nebo vápenocementovou v prostoru přilehlém ke stropní konstrukci do hl. 150 mm a šířky do 150 mm</t>
  </si>
  <si>
    <t>https://podminky.urs.cz/item/CS_URS_2024_02/974031264</t>
  </si>
  <si>
    <t>překlad dveře</t>
  </si>
  <si>
    <t>1,2*4</t>
  </si>
  <si>
    <t>36</t>
  </si>
  <si>
    <t>974042532</t>
  </si>
  <si>
    <t>Vysekání rýh v dlažbě betonové nebo jiné monolitické hl do 50 mm š do 70 mm</t>
  </si>
  <si>
    <t>462439590</t>
  </si>
  <si>
    <t>Vysekání rýh v betonové nebo jiné monolitické dlažbě s betonovým podkladem do hl. 50 mm a šířky do 70 mm</t>
  </si>
  <si>
    <t>https://podminky.urs.cz/item/CS_URS_2024_02/974042532</t>
  </si>
  <si>
    <t>37</t>
  </si>
  <si>
    <t>974042553</t>
  </si>
  <si>
    <t>Vysekání rýh v dlažbě betonové nebo jiné monolitické hl do 100 mm š do 100 mm</t>
  </si>
  <si>
    <t>-1851912888</t>
  </si>
  <si>
    <t>Vysekání rýh v betonové nebo jiné monolitické dlažbě s betonovým podkladem do hl. 100 mm a šířky do 100 mm</t>
  </si>
  <si>
    <t>https://podminky.urs.cz/item/CS_URS_2024_02/974042553</t>
  </si>
  <si>
    <t>38</t>
  </si>
  <si>
    <t>978035127</t>
  </si>
  <si>
    <t>Odstranění tenkovrstvé omítky tl přes 2 mm odsekáním v rozsahu přes 50 do 100 %</t>
  </si>
  <si>
    <t>-1504732586</t>
  </si>
  <si>
    <t>Odstranění tenkovrstvých omítek nebo štuku tloušťky přes 2 mm odsekáním, rozsahu přes 50 do 100%</t>
  </si>
  <si>
    <t>https://podminky.urs.cz/item/CS_URS_2024_02/978035127</t>
  </si>
  <si>
    <t>997</t>
  </si>
  <si>
    <t>Přesun sutě</t>
  </si>
  <si>
    <t>39</t>
  </si>
  <si>
    <t>997013211</t>
  </si>
  <si>
    <t>Vnitrostaveništní doprava suti a vybouraných hmot pro budovy v do 6 m ručně</t>
  </si>
  <si>
    <t>-2135677045</t>
  </si>
  <si>
    <t>Vnitrostaveništní doprava suti a vybouraných hmot vodorovně do 50 m s naložením ručně pro budovy a haly výšky do 6 m</t>
  </si>
  <si>
    <t>https://podminky.urs.cz/item/CS_URS_2024_02/997013211</t>
  </si>
  <si>
    <t>40</t>
  </si>
  <si>
    <t>997013501</t>
  </si>
  <si>
    <t>Odvoz suti a vybouraných hmot na skládku nebo meziskládku do 1 km se složením</t>
  </si>
  <si>
    <t>-199648628</t>
  </si>
  <si>
    <t>Odvoz suti a vybouraných hmot na skládku nebo meziskládku se složením, na vzdálenost do 1 km</t>
  </si>
  <si>
    <t>https://podminky.urs.cz/item/CS_URS_2024_02/997013501</t>
  </si>
  <si>
    <t>41</t>
  </si>
  <si>
    <t>997013509</t>
  </si>
  <si>
    <t>Příplatek k odvozu suti a vybouraných hmot na skládku ZKD 1 km přes 1 km</t>
  </si>
  <si>
    <t>124942956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</si>
  <si>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</si>
  <si>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</si>
  <si>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24,327*14 "Přepočtené koeficientem množství</t>
  </si>
  <si>
    <t>42</t>
  </si>
  <si>
    <t>997013869</t>
  </si>
  <si>
    <t>Poplatek za uložení stavebního odpadu na recyklační skládce (skládkovné) ze směsí betonu, cihel a keramických výrobků kód odpadu 17 01 07</t>
  </si>
  <si>
    <t>-753268296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</si>
  <si>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</si>
  <si>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https://podminky.urs.cz/item/CS_URS_2024_02/997013869</t>
  </si>
  <si>
    <t>998</t>
  </si>
  <si>
    <t>Přesun hmot</t>
  </si>
  <si>
    <t>43</t>
  </si>
  <si>
    <t>998018001</t>
  </si>
  <si>
    <t>Přesun hmot pro budovy ruční pro budovy v do 6 m</t>
  </si>
  <si>
    <t>709237341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</si>
  <si>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</si>
  <si>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https://podminky.urs.cz/item/CS_URS_2024_02/998018001</t>
  </si>
  <si>
    <t>PSV</t>
  </si>
  <si>
    <t>Práce a dodávky PSV</t>
  </si>
  <si>
    <t>713</t>
  </si>
  <si>
    <t>Izolace tepelné</t>
  </si>
  <si>
    <t>44</t>
  </si>
  <si>
    <t>713110851</t>
  </si>
  <si>
    <t>Odstranění tepelné izolace stropů lepené z polystyrenu suchého tl do 100 mm</t>
  </si>
  <si>
    <t>2047275747</t>
  </si>
  <si>
    <t>Odstranění tepelné izolace stropů nebo podhledů z rohoží, pásů, dílců, desek, bloků připevněných lepením z polystyrenu suchého, tloušťka izolace do 100 mm</t>
  </si>
  <si>
    <t>https://podminky.urs.cz/item/CS_URS_2024_02/713110851</t>
  </si>
  <si>
    <t>podhled polys</t>
  </si>
  <si>
    <t>20,5</t>
  </si>
  <si>
    <t>714</t>
  </si>
  <si>
    <t>Akustická a protiotřesová opatření</t>
  </si>
  <si>
    <t>45</t>
  </si>
  <si>
    <t>714111401</t>
  </si>
  <si>
    <t>Montáž akustických obkladů pohltivých z dřevěných panelů na závěsné latě</t>
  </si>
  <si>
    <t>237106148</t>
  </si>
  <si>
    <t>Montáž akustických obkladů pohltivých z dřevěných panelů bez podkladového roštu na závěsné latě</t>
  </si>
  <si>
    <t>https://podminky.urs.cz/item/CS_URS_2024_02/714111401</t>
  </si>
  <si>
    <t>akustické panely medialka</t>
  </si>
  <si>
    <t>1,2*1,2*6</t>
  </si>
  <si>
    <t>46</t>
  </si>
  <si>
    <t>71401</t>
  </si>
  <si>
    <t>Stěnové akustické panely AMF Line Modern 1200x1200 mm</t>
  </si>
  <si>
    <t>ks</t>
  </si>
  <si>
    <t>57667173</t>
  </si>
  <si>
    <t>47</t>
  </si>
  <si>
    <t>998714201</t>
  </si>
  <si>
    <t>Přesun hmot procentní pro akustická a protiotřesová opatření v objektech v do 6 m</t>
  </si>
  <si>
    <t>%</t>
  </si>
  <si>
    <t>-1655377104</t>
  </si>
  <si>
    <t>Přesun hmot pro akustická a protiotřesová opatření stanovený procentní sazbou (%) z ceny vodorovná dopravní vzdálenost do 50 m základní v objektech výšky do 6 m</t>
  </si>
  <si>
    <t>https://podminky.urs.cz/item/CS_URS_2024_02/998714201</t>
  </si>
  <si>
    <t>721</t>
  </si>
  <si>
    <t>Zdravotechnika - vnitřní kanalizace</t>
  </si>
  <si>
    <t>48</t>
  </si>
  <si>
    <t>721171913</t>
  </si>
  <si>
    <t>Potrubí z PP propojení potrubí DN 50</t>
  </si>
  <si>
    <t>-1013606474</t>
  </si>
  <si>
    <t>Opravy odpadního potrubí plastového propojení dosavadního potrubí DN 50</t>
  </si>
  <si>
    <t>https://podminky.urs.cz/item/CS_URS_2024_02/721171913</t>
  </si>
  <si>
    <t>49</t>
  </si>
  <si>
    <t>721174042</t>
  </si>
  <si>
    <t>Potrubí kanalizační z PP připojovací DN 40</t>
  </si>
  <si>
    <t>1591775157</t>
  </si>
  <si>
    <t>Potrubí z trub polypropylenových připojovací DN 40</t>
  </si>
  <si>
    <t>https://podminky.urs.cz/item/CS_URS_2024_02/721174042</t>
  </si>
  <si>
    <t>50</t>
  </si>
  <si>
    <t>721174043</t>
  </si>
  <si>
    <t>Potrubí kanalizační z PP připojovací DN 50</t>
  </si>
  <si>
    <t>-1396472339</t>
  </si>
  <si>
    <t>Potrubí z trub polypropylenových připojovací DN 50</t>
  </si>
  <si>
    <t>https://podminky.urs.cz/item/CS_URS_2024_02/721174043</t>
  </si>
  <si>
    <t>51</t>
  </si>
  <si>
    <t>721226511</t>
  </si>
  <si>
    <t>Zápachová uzávěrka podomítková pro pračku a myčku DN 40</t>
  </si>
  <si>
    <t>1358793178</t>
  </si>
  <si>
    <t>Zápachové uzávěrky podomítkové (Pe) s krycí deskou pro pračku a myčku DN 40</t>
  </si>
  <si>
    <t>https://podminky.urs.cz/item/CS_URS_2024_02/721226511</t>
  </si>
  <si>
    <t>52</t>
  </si>
  <si>
    <t>721290111</t>
  </si>
  <si>
    <t>Zkouška těsnosti potrubí kanalizace vodou DN do 125</t>
  </si>
  <si>
    <t>559439614</t>
  </si>
  <si>
    <t>Zkouška těsnosti kanalizace v objektech vodou do DN 125</t>
  </si>
  <si>
    <t>https://podminky.urs.cz/item/CS_URS_2024_02/721290111</t>
  </si>
  <si>
    <t>53</t>
  </si>
  <si>
    <t>998721101</t>
  </si>
  <si>
    <t>Přesun hmot tonážní pro vnitřní kanalizaci v objektech v do 6 m</t>
  </si>
  <si>
    <t>-1161192542</t>
  </si>
  <si>
    <t>Přesun hmot pro vnitřní kanalizaci stanovený z hmotnosti přesunovaného materiálu vodorovná dopravní vzdálenost do 50 m základní v objektech výšky do 6 m</t>
  </si>
  <si>
    <t>https://podminky.urs.cz/item/CS_URS_2024_02/998721101</t>
  </si>
  <si>
    <t>722</t>
  </si>
  <si>
    <t>Zdravotechnika - vnitřní vodovod</t>
  </si>
  <si>
    <t>54</t>
  </si>
  <si>
    <t>722131912</t>
  </si>
  <si>
    <t>Potrubí pozinkované závitové vsazení odbočky do potrubí DN 20</t>
  </si>
  <si>
    <t>soubor</t>
  </si>
  <si>
    <t>-944953164</t>
  </si>
  <si>
    <t>Opravy vodovodního potrubí z ocelových trubek pozinkovaných závitových vsazení odbočky do potrubí DN 20</t>
  </si>
  <si>
    <t>https://podminky.urs.cz/item/CS_URS_2024_02/722131912</t>
  </si>
  <si>
    <t>55</t>
  </si>
  <si>
    <t>722174002</t>
  </si>
  <si>
    <t>Potrubí vodovodní plastové PPR svar polyfúze PN 16 D 20x2,8 mm</t>
  </si>
  <si>
    <t>-75956879</t>
  </si>
  <si>
    <t>Potrubí z plastových trubek z polypropylenu PPR svařovaných polyfúzně PN 16 (SDR 7,4) D 20 x 2,8</t>
  </si>
  <si>
    <t>https://podminky.urs.cz/item/CS_URS_2024_02/722174002</t>
  </si>
  <si>
    <t>56</t>
  </si>
  <si>
    <t>722181231</t>
  </si>
  <si>
    <t>Ochrana vodovodního potrubí přilepenými termoizolačními trubicemi z PE tl přes 9 do 13 mm DN do 22 mm</t>
  </si>
  <si>
    <t>-1125667554</t>
  </si>
  <si>
    <t>Ochrana potrubí termoizolačními trubicemi z pěnového polyetylenu PE přilepenými v příčných a podélných spojích, tloušťky izolace přes 9 do 13 mm, vnitřního průměru izolace DN do 22 mm</t>
  </si>
  <si>
    <t>https://podminky.urs.cz/item/CS_URS_2024_02/722181231</t>
  </si>
  <si>
    <t>57</t>
  </si>
  <si>
    <t>722290234</t>
  </si>
  <si>
    <t>Proplach a dezinfekce vodovodního potrubí DN do 80</t>
  </si>
  <si>
    <t>1304175565</t>
  </si>
  <si>
    <t>Zkoušky, proplach a desinfekce vodovodního potrubí proplach a desinfekce vodovodního potrubí do DN 80</t>
  </si>
  <si>
    <t>https://podminky.urs.cz/item/CS_URS_2024_02/722290234</t>
  </si>
  <si>
    <t>58</t>
  </si>
  <si>
    <t>998722101</t>
  </si>
  <si>
    <t>Přesun hmot tonážní pro vnitřní vodovod v objektech v do 6 m</t>
  </si>
  <si>
    <t>808783</t>
  </si>
  <si>
    <t>Přesun hmot pro vnitřní vodovod stanovený z hmotnosti přesunovaného materiálu vodorovná dopravní vzdálenost do 50 m základní v objektech výšky do 6 m</t>
  </si>
  <si>
    <t>https://podminky.urs.cz/item/CS_URS_2024_02/998722101</t>
  </si>
  <si>
    <t>725</t>
  </si>
  <si>
    <t>Zdravotechnika - zařizovací předměty</t>
  </si>
  <si>
    <t>59</t>
  </si>
  <si>
    <t>725110811</t>
  </si>
  <si>
    <t>Demontáž klozetů splachovacích s nádrží</t>
  </si>
  <si>
    <t>-1944891592</t>
  </si>
  <si>
    <t>Demontáž klozetů splachovacíchch s nádrží nebo tlakovým splachovačem</t>
  </si>
  <si>
    <t>https://podminky.urs.cz/item/CS_URS_2024_02/725110811</t>
  </si>
  <si>
    <t>60</t>
  </si>
  <si>
    <t>725210821</t>
  </si>
  <si>
    <t>Demontáž umyvadel bez výtokových armatur</t>
  </si>
  <si>
    <t>1134983799</t>
  </si>
  <si>
    <t>Demontáž umyvadel bez výtokových armatur umyvadel</t>
  </si>
  <si>
    <t>https://podminky.urs.cz/item/CS_URS_2024_02/725210821</t>
  </si>
  <si>
    <t>61</t>
  </si>
  <si>
    <t>725211617</t>
  </si>
  <si>
    <t>Umyvadlo keramické bílé šířky 600 mm s krytem na sifon připevněné na stěnu šrouby</t>
  </si>
  <si>
    <t>582389481</t>
  </si>
  <si>
    <t>Umyvadla keramická bílá bez výtokových armatur připevněná na stěnu šrouby s krytem na sifon (polosloupem), šířka umyvadla 600 mm</t>
  </si>
  <si>
    <t>https://podminky.urs.cz/item/CS_URS_2024_02/725211617</t>
  </si>
  <si>
    <t>62</t>
  </si>
  <si>
    <t>725220832</t>
  </si>
  <si>
    <t>Demontáž van litinová volná</t>
  </si>
  <si>
    <t>1792986731</t>
  </si>
  <si>
    <t>Demontáž van litinových volně stojících</t>
  </si>
  <si>
    <t>https://podminky.urs.cz/item/CS_URS_2024_02/725220832</t>
  </si>
  <si>
    <t>63</t>
  </si>
  <si>
    <t>725310823</t>
  </si>
  <si>
    <t>Demontáž dřez jednoduchý vestavěný v kuchyňských sestavách bez výtokových armatur</t>
  </si>
  <si>
    <t>409317356</t>
  </si>
  <si>
    <t>Demontáž dřezů jednodílných bez výtokových armatur vestavěných v kuchyňských sestavách</t>
  </si>
  <si>
    <t>https://podminky.urs.cz/item/CS_URS_2024_02/725310823</t>
  </si>
  <si>
    <t>64</t>
  </si>
  <si>
    <t>725311121</t>
  </si>
  <si>
    <t>Dřez jednoduchý nerezový se zápachovou uzávěrkou s odkapávací plochou 560x480 mm a miskou</t>
  </si>
  <si>
    <t>-1229674346</t>
  </si>
  <si>
    <t>Dřezy bez výtokových armatur jednoduché se zápachovou uzávěrkou nerezové s odkapávací plochou 560x480 mm a miskou</t>
  </si>
  <si>
    <t>https://podminky.urs.cz/item/CS_URS_2024_02/725311121</t>
  </si>
  <si>
    <t>65</t>
  </si>
  <si>
    <t>725819401</t>
  </si>
  <si>
    <t>Montáž ventilů rohových G 1/2" s připojovací trubičkou</t>
  </si>
  <si>
    <t>219783960</t>
  </si>
  <si>
    <t>Ventily montáž ventilů ostatních typů rohových s připojovací trubičkou G 1/2"</t>
  </si>
  <si>
    <t>https://podminky.urs.cz/item/CS_URS_2024_02/725819401</t>
  </si>
  <si>
    <t>66</t>
  </si>
  <si>
    <t>55141001</t>
  </si>
  <si>
    <t>kohout kulový rohový mosazný R 1/2"x3/8"</t>
  </si>
  <si>
    <t>-1502662038</t>
  </si>
  <si>
    <t>67</t>
  </si>
  <si>
    <t>55190002</t>
  </si>
  <si>
    <t>flexi hadice ohebná sanitární D 9x13 mm F 3/8"xF 1/2" 500mm</t>
  </si>
  <si>
    <t>-228655343</t>
  </si>
  <si>
    <t>68</t>
  </si>
  <si>
    <t>725821329</t>
  </si>
  <si>
    <t>Baterie dřezová stojánková páková s vytahovací sprškou</t>
  </si>
  <si>
    <t>-622147049</t>
  </si>
  <si>
    <t>Baterie dřezové stojánkové pákové s otáčivým ústím a délkou ramínka s vytahovací sprškou</t>
  </si>
  <si>
    <t>https://podminky.urs.cz/item/CS_URS_2024_02/725821329</t>
  </si>
  <si>
    <t>69</t>
  </si>
  <si>
    <t>725822611</t>
  </si>
  <si>
    <t>Baterie umyvadlová stojánková páková bez výpusti</t>
  </si>
  <si>
    <t>-1250450792</t>
  </si>
  <si>
    <t>Baterie umyvadlové stojánkové pákové bez výpusti</t>
  </si>
  <si>
    <t>https://podminky.urs.cz/item/CS_URS_2024_02/725822611</t>
  </si>
  <si>
    <t>70</t>
  </si>
  <si>
    <t>998725101</t>
  </si>
  <si>
    <t>Přesun hmot tonážní pro zařizovací předměty v objektech v do 6 m</t>
  </si>
  <si>
    <t>-905194946</t>
  </si>
  <si>
    <t>Přesun hmot pro zařizovací předměty stanovený z hmotnosti přesunovaného materiálu vodorovná dopravní vzdálenost do 50 m základní v objektech výšky do 6 m</t>
  </si>
  <si>
    <t>https://podminky.urs.cz/item/CS_URS_2024_02/998725101</t>
  </si>
  <si>
    <t>733</t>
  </si>
  <si>
    <t>Ústřední vytápění - rozvodné potrubí</t>
  </si>
  <si>
    <t>71</t>
  </si>
  <si>
    <t>733110803</t>
  </si>
  <si>
    <t>Demontáž potrubí ocelového závitového DN do 15</t>
  </si>
  <si>
    <t>1601946099</t>
  </si>
  <si>
    <t>Demontáž potrubí z trubek ocelových závitových DN do 15</t>
  </si>
  <si>
    <t>https://podminky.urs.cz/item/CS_URS_2024_02/733110803</t>
  </si>
  <si>
    <t>72</t>
  </si>
  <si>
    <t>733111103</t>
  </si>
  <si>
    <t>Potrubí ocelové závitové černé bezešvé běžné nízkotlaké DN 15</t>
  </si>
  <si>
    <t>1721407334</t>
  </si>
  <si>
    <t>Potrubí z trubek ocelových závitových černých spojovaných svařováním bezešvých běžných nízkotlakých PN 16 do 115°C DN 15</t>
  </si>
  <si>
    <t>https://podminky.urs.cz/item/CS_URS_2024_02/733111103</t>
  </si>
  <si>
    <t>73</t>
  </si>
  <si>
    <t>733111104</t>
  </si>
  <si>
    <t>Potrubí ocelové závitové černé bezešvé běžné nízkotlaké DN 20</t>
  </si>
  <si>
    <t>1978186090</t>
  </si>
  <si>
    <t>Potrubí z trubek ocelových závitových černých spojovaných svařováním bezešvých běžných nízkotlakých PN 16 do 115°C DN 20</t>
  </si>
  <si>
    <t>https://podminky.urs.cz/item/CS_URS_2024_02/733111104</t>
  </si>
  <si>
    <t>74</t>
  </si>
  <si>
    <t>733111105</t>
  </si>
  <si>
    <t>Potrubí ocelové závitové černé bezešvé běžné nízkotlaké DN 25</t>
  </si>
  <si>
    <t>154957262</t>
  </si>
  <si>
    <t>Potrubí z trubek ocelových závitových černých spojovaných svařováním bezešvých běžných nízkotlakých PN 16 do 115°C DN 25</t>
  </si>
  <si>
    <t>https://podminky.urs.cz/item/CS_URS_2024_02/733111105</t>
  </si>
  <si>
    <t>75</t>
  </si>
  <si>
    <t>733190107</t>
  </si>
  <si>
    <t>Zkouška těsnosti potrubí ocelové závitové DN do 40</t>
  </si>
  <si>
    <t>-1905262214</t>
  </si>
  <si>
    <t>Zkoušky těsnosti potrubí, manžety prostupové z trubek ocelových zkoušky těsnosti potrubí (za provozu) z trubek ocelových závitových DN do 40</t>
  </si>
  <si>
    <t>https://podminky.urs.cz/item/CS_URS_2024_02/733190107</t>
  </si>
  <si>
    <t>76</t>
  </si>
  <si>
    <t>733191925</t>
  </si>
  <si>
    <t>Navaření odbočky na potrubí ocelové závitové DN 25</t>
  </si>
  <si>
    <t>219564097</t>
  </si>
  <si>
    <t>Opravy rozvodů potrubí z trubek ocelových závitových normálních i zesílených navaření odbočky na stávající potrubí, odbočka DN 25</t>
  </si>
  <si>
    <t>https://podminky.urs.cz/item/CS_URS_2024_02/733191925</t>
  </si>
  <si>
    <t>77</t>
  </si>
  <si>
    <t>998733101</t>
  </si>
  <si>
    <t>Přesun hmot tonážní pro rozvody potrubí v objektech v do 6 m</t>
  </si>
  <si>
    <t>1712953588</t>
  </si>
  <si>
    <t>Přesun hmot pro rozvody potrubí stanovený z hmotnosti přesunovaného materiálu vodorovná dopravní vzdálenost do 50 m základní v objektech výšky do 6 m</t>
  </si>
  <si>
    <t>https://podminky.urs.cz/item/CS_URS_2024_02/998733101</t>
  </si>
  <si>
    <t>734</t>
  </si>
  <si>
    <t>Ústřední vytápění - armatury</t>
  </si>
  <si>
    <t>78</t>
  </si>
  <si>
    <t>734221545</t>
  </si>
  <si>
    <t>Ventil závitový termostatický přímý jednoregulační G 1/2 PN 16 do 110°C bez hlavice ovládání</t>
  </si>
  <si>
    <t>-1060513682</t>
  </si>
  <si>
    <t>Ventily regulační závitové termostatické bez hlavice ovládání PN 16 do 110°C přímé jednoregulační G 1/2</t>
  </si>
  <si>
    <t>https://podminky.urs.cz/item/CS_URS_2024_02/734221545</t>
  </si>
  <si>
    <t>79</t>
  </si>
  <si>
    <t>734222812</t>
  </si>
  <si>
    <t>Ventil závitový termostatický přímý G 1/2 PN 16 do 110°C s ruční hlavou chromovaný</t>
  </si>
  <si>
    <t>1453991646</t>
  </si>
  <si>
    <t>Ventily regulační závitové termostatické s hlavicí ručního ovládání PN 16 do 110°C přímé chromované G 1/2</t>
  </si>
  <si>
    <t>https://podminky.urs.cz/item/CS_URS_2024_02/734222812</t>
  </si>
  <si>
    <t>80</t>
  </si>
  <si>
    <t>734261233</t>
  </si>
  <si>
    <t>Šroubení topenářské přímé G 1/2 PN 16 do 120°C</t>
  </si>
  <si>
    <t>567431441</t>
  </si>
  <si>
    <t>Šroubení topenářské PN 16 do 120°C přímé G 1/2</t>
  </si>
  <si>
    <t>https://podminky.urs.cz/item/CS_URS_2024_02/734261233</t>
  </si>
  <si>
    <t>735</t>
  </si>
  <si>
    <t>Ústřední vytápění - otopná tělesa</t>
  </si>
  <si>
    <t>81</t>
  </si>
  <si>
    <t>735000912</t>
  </si>
  <si>
    <t>Vyregulování ventilu nebo kohoutu dvojregulačního s termostatickým ovládáním</t>
  </si>
  <si>
    <t>-1438391903</t>
  </si>
  <si>
    <t>Regulace otopného systému při opravách vyregulování dvojregulačních ventilů a kohoutů s termostatickým ovládáním</t>
  </si>
  <si>
    <t>https://podminky.urs.cz/item/CS_URS_2024_02/735000912</t>
  </si>
  <si>
    <t>82</t>
  </si>
  <si>
    <t>735111810</t>
  </si>
  <si>
    <t>Demontáž otopného tělesa litinového článkového</t>
  </si>
  <si>
    <t>-1383198739</t>
  </si>
  <si>
    <t>Demontáž otopných těles litinových článkových</t>
  </si>
  <si>
    <t>https://podminky.urs.cz/item/CS_URS_2024_02/735111810</t>
  </si>
  <si>
    <t>83</t>
  </si>
  <si>
    <t>735151581</t>
  </si>
  <si>
    <t>Otopné těleso panelové dvoudeskové 2 přídavné přestupní plochy výška/délka 600/1600 mm výkon 2686 W</t>
  </si>
  <si>
    <t>1985593144</t>
  </si>
  <si>
    <t>Otopná tělesa panelová dvoudesková PN 1,0 MPa, T do 110°C se dvěma přídavnými přestupními plochami výšky tělesa 600 mm stavební délky / výkonu 1600 mm / 2686 W</t>
  </si>
  <si>
    <t>https://podminky.urs.cz/item/CS_URS_2024_02/735151581</t>
  </si>
  <si>
    <t>84</t>
  </si>
  <si>
    <t>998735101</t>
  </si>
  <si>
    <t>Přesun hmot tonážní pro otopná tělesa v objektech v do 6 m</t>
  </si>
  <si>
    <t>-343013500</t>
  </si>
  <si>
    <t>Přesun hmot pro otopná tělesa stanovený z hmotnosti přesunovaného materiálu vodorovná dopravní vzdálenost do 50 m základní v objektech výšky do 6 m</t>
  </si>
  <si>
    <t>https://podminky.urs.cz/item/CS_URS_2024_02/998735101</t>
  </si>
  <si>
    <t>761</t>
  </si>
  <si>
    <t>Konstrukce prosvětlovací</t>
  </si>
  <si>
    <t>85</t>
  </si>
  <si>
    <t>761111111</t>
  </si>
  <si>
    <t>Stěna zděná ze skleněných tvárnic 190x190x80 mm bezbarvých lesklých dezén mřížka</t>
  </si>
  <si>
    <t>3933600</t>
  </si>
  <si>
    <t>Stěny a příčky ze skleněných tvárnic zděné rozměr 190 x 190 x 80 mm bezbarvé lesklé dezén mřížka</t>
  </si>
  <si>
    <t>https://podminky.urs.cz/item/CS_URS_2024_02/761111111</t>
  </si>
  <si>
    <t>86</t>
  </si>
  <si>
    <t>998761101</t>
  </si>
  <si>
    <t>Přesun hmot tonážní pro konstrukce prosvětlovací v objektech v do 6 m</t>
  </si>
  <si>
    <t>-1985603956</t>
  </si>
  <si>
    <t>Přesun hmot pro konstrukce prosvětlovací stanovený z hmotnosti přesunovaného materiálu vodorovná dopravní vzdálenost do 50 m základní v objektech výšky do 6 m</t>
  </si>
  <si>
    <t>https://podminky.urs.cz/item/CS_URS_2024_02/998761101</t>
  </si>
  <si>
    <t>763</t>
  </si>
  <si>
    <t>Konstrukce suché výstavby</t>
  </si>
  <si>
    <t>87</t>
  </si>
  <si>
    <t>763164635</t>
  </si>
  <si>
    <t>SDK obklad kcí tvaru U š do 1,2 m desky 1xDF 12,5</t>
  </si>
  <si>
    <t>1084200159</t>
  </si>
  <si>
    <t>Obklad konstrukcí sádrokartonovými deskami včetně ochranných úhelníků ve tvaru U rozvinuté šíře přes 0,6 do 1,2 m, opláštěný deskou protipožární DF, tl. 12,5 mm</t>
  </si>
  <si>
    <t>https://podminky.urs.cz/item/CS_URS_2024_02/763164635</t>
  </si>
  <si>
    <t>staticke zajištění obklad ocel</t>
  </si>
  <si>
    <t>2,5*4</t>
  </si>
  <si>
    <t>4,1+5,3</t>
  </si>
  <si>
    <t>88</t>
  </si>
  <si>
    <t>998763301</t>
  </si>
  <si>
    <t>Přesun hmot tonážní pro konstrukce montované z desek v objektech v do 6 m</t>
  </si>
  <si>
    <t>189078856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</si>
  <si>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</si>
  <si>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https://podminky.urs.cz/item/CS_URS_2024_02/998763301</t>
  </si>
  <si>
    <t>766</t>
  </si>
  <si>
    <t>Konstrukce truhlářské</t>
  </si>
  <si>
    <t>89</t>
  </si>
  <si>
    <t>766221811</t>
  </si>
  <si>
    <t>Demontáž celodřevěného samonosného schodiště</t>
  </si>
  <si>
    <t>2038680084</t>
  </si>
  <si>
    <t>Demontáž schodů celodřevěných samonosných</t>
  </si>
  <si>
    <t>https://podminky.urs.cz/item/CS_URS_2024_02/766221811</t>
  </si>
  <si>
    <t>90</t>
  </si>
  <si>
    <t>766231814</t>
  </si>
  <si>
    <t>Demontáž sklápěcích půdních schodů</t>
  </si>
  <si>
    <t>1414009451</t>
  </si>
  <si>
    <t>Demontáž sklápěcích schodů na půdu dřevěných nebo kovových</t>
  </si>
  <si>
    <t>https://podminky.urs.cz/item/CS_URS_2024_02/766231814</t>
  </si>
  <si>
    <t>91</t>
  </si>
  <si>
    <t>766660001</t>
  </si>
  <si>
    <t>Montáž dveřních křídel otvíravých jednokřídlových š do 0,8 m do ocelové zárubně</t>
  </si>
  <si>
    <t>-1949573952</t>
  </si>
  <si>
    <t>Montáž dveřních křídel dřevěných nebo plastových otevíravých do ocelové zárubně povrchově upravených jednokřídlových, šířky do 800 mm</t>
  </si>
  <si>
    <t>https://podminky.urs.cz/item/CS_URS_2024_02/766660001</t>
  </si>
  <si>
    <t>92</t>
  </si>
  <si>
    <t>61162014</t>
  </si>
  <si>
    <t>dveře jednokřídlé voštinové povrch fóliový plné 800x1970-2100mm</t>
  </si>
  <si>
    <t>-516308624</t>
  </si>
  <si>
    <t>93</t>
  </si>
  <si>
    <t>766660728</t>
  </si>
  <si>
    <t>Montáž dveřního interiérového kování - zámku</t>
  </si>
  <si>
    <t>320035710</t>
  </si>
  <si>
    <t>Montáž dveřních doplňků dveřního kování interiérového zámku</t>
  </si>
  <si>
    <t>https://podminky.urs.cz/item/CS_URS_2024_02/766660728</t>
  </si>
  <si>
    <t>94</t>
  </si>
  <si>
    <t>54924004</t>
  </si>
  <si>
    <t>zámek zadlabací mezipokojový levý pro cylindrickou vložku rozteč 72x55mm</t>
  </si>
  <si>
    <t>-68900112</t>
  </si>
  <si>
    <t>95</t>
  </si>
  <si>
    <t>54964151</t>
  </si>
  <si>
    <t>vložka cylindrická 45+90</t>
  </si>
  <si>
    <t>-748586569</t>
  </si>
  <si>
    <t>vložka cylindrická + 4 klíče</t>
  </si>
  <si>
    <t>96</t>
  </si>
  <si>
    <t>766660729</t>
  </si>
  <si>
    <t>Montáž dveřního interiérového kování - štítku s klikou</t>
  </si>
  <si>
    <t>-1029020360</t>
  </si>
  <si>
    <t>Montáž dveřních doplňků dveřního kování interiérového štítku s klikou</t>
  </si>
  <si>
    <t>https://podminky.urs.cz/item/CS_URS_2024_02/766660729</t>
  </si>
  <si>
    <t>97</t>
  </si>
  <si>
    <t>54914139</t>
  </si>
  <si>
    <t>kování štítové pro rozteč 90mm</t>
  </si>
  <si>
    <t>-1806213439</t>
  </si>
  <si>
    <t>98</t>
  </si>
  <si>
    <t>766812840</t>
  </si>
  <si>
    <t>Demontáž kuchyňských linek dřevěných nebo kovových dl přes 1,8 do 2,1 m</t>
  </si>
  <si>
    <t>-1439097292</t>
  </si>
  <si>
    <t>Demontáž kuchyňských linek dřevěných nebo kovových včetně skříněk uchycených na stěně, délky přes 1800 do 2100 mm</t>
  </si>
  <si>
    <t>https://podminky.urs.cz/item/CS_URS_2024_02/766812840</t>
  </si>
  <si>
    <t>99</t>
  </si>
  <si>
    <t>998766201</t>
  </si>
  <si>
    <t>Přesun hmot procentní pro kce truhlářské v objektech v do 6 m</t>
  </si>
  <si>
    <t>-849812953</t>
  </si>
  <si>
    <t>Přesun hmot pro konstrukce truhlářské stanovený procentní sazbou (%) z ceny vodorovná dopravní vzdálenost do 50 m základní v objektech výšky do 6 m</t>
  </si>
  <si>
    <t>https://podminky.urs.cz/item/CS_URS_2024_02/998766201</t>
  </si>
  <si>
    <t>767</t>
  </si>
  <si>
    <t>Konstrukce zámečnické</t>
  </si>
  <si>
    <t>100</t>
  </si>
  <si>
    <t>767221001</t>
  </si>
  <si>
    <t>Montáž zábradlí z kompozitů kotvených do zdiva</t>
  </si>
  <si>
    <t>-1913725594</t>
  </si>
  <si>
    <t>Montáž výrobků z kompozitů zábradlí, kotveného do zdiva</t>
  </si>
  <si>
    <t>https://podminky.urs.cz/item/CS_URS_2024_02/767221001</t>
  </si>
  <si>
    <t>101</t>
  </si>
  <si>
    <t>55342283</t>
  </si>
  <si>
    <t>zábradlí s lankovou výplní s bočním kotvením, kulatý sloupek</t>
  </si>
  <si>
    <t>-712193412</t>
  </si>
  <si>
    <t>102</t>
  </si>
  <si>
    <t>767995113</t>
  </si>
  <si>
    <t>Montáž atypických zámečnických konstrukcí hmotnosti přes 10 do 20 kg</t>
  </si>
  <si>
    <t>kg</t>
  </si>
  <si>
    <t>1431802311</t>
  </si>
  <si>
    <t>Montáž ostatních atypických zámečnických konstrukcí hmotnosti přes 10 do 20 kg</t>
  </si>
  <si>
    <t>https://podminky.urs.cz/item/CS_URS_2024_02/767995113</t>
  </si>
  <si>
    <t>U160</t>
  </si>
  <si>
    <t>4*2,5*18,8</t>
  </si>
  <si>
    <t>patní plech</t>
  </si>
  <si>
    <t>103</t>
  </si>
  <si>
    <t>13010822</t>
  </si>
  <si>
    <t>ocel profilová jakost S235JR (11 375) průřez U (UPN) 160</t>
  </si>
  <si>
    <t>626624032</t>
  </si>
  <si>
    <t>4*2,5*0,0188</t>
  </si>
  <si>
    <t>104</t>
  </si>
  <si>
    <t>13611228</t>
  </si>
  <si>
    <t>plech ocelový hladký jakost S235JR tl 10mm tabule</t>
  </si>
  <si>
    <t>-1354355723</t>
  </si>
  <si>
    <t>0,040</t>
  </si>
  <si>
    <t>105</t>
  </si>
  <si>
    <t>998767201</t>
  </si>
  <si>
    <t>Přesun hmot procentní pro zámečnické konstrukce v objektech v do 6 m</t>
  </si>
  <si>
    <t>948920407</t>
  </si>
  <si>
    <t>Přesun hmot pro zámečnické konstrukce stanovený procentní sazbou (%) z ceny vodorovná dopravní vzdálenost do 50 m základní v objektech výšky do 6 m</t>
  </si>
  <si>
    <t>https://podminky.urs.cz/item/CS_URS_2024_02/998767201</t>
  </si>
  <si>
    <t>771</t>
  </si>
  <si>
    <t>Podlahy z dlaždic</t>
  </si>
  <si>
    <t>106</t>
  </si>
  <si>
    <t>771571810</t>
  </si>
  <si>
    <t>Demontáž podlah z dlaždic keramických kladených do malty</t>
  </si>
  <si>
    <t>-346205556</t>
  </si>
  <si>
    <t>https://podminky.urs.cz/item/CS_URS_2024_02/771571810</t>
  </si>
  <si>
    <t>4,5</t>
  </si>
  <si>
    <t>pokoj fialovy hnus</t>
  </si>
  <si>
    <t>13,7</t>
  </si>
  <si>
    <t>776</t>
  </si>
  <si>
    <t>Podlahy povlakové</t>
  </si>
  <si>
    <t>107</t>
  </si>
  <si>
    <t>776201812</t>
  </si>
  <si>
    <t>Demontáž lepených povlakových podlah s podložkou ručně</t>
  </si>
  <si>
    <t>52781213</t>
  </si>
  <si>
    <t>Demontáž povlakových podlahovin lepených ručně s podložkou</t>
  </si>
  <si>
    <t>https://podminky.urs.cz/item/CS_URS_2024_02/776201812</t>
  </si>
  <si>
    <t>108</t>
  </si>
  <si>
    <t>776232111</t>
  </si>
  <si>
    <t>Lepení lamel a čtverců z vinylu 2-složkovým lepidlem</t>
  </si>
  <si>
    <t>-1815883684</t>
  </si>
  <si>
    <t>Montáž podlahovin z vinylu lepením lamel nebo čtverců 2-složkovým lepidlem (do vlhkých prostor)</t>
  </si>
  <si>
    <t>https://podminky.urs.cz/item/CS_URS_2024_02/776232111</t>
  </si>
  <si>
    <t>109</t>
  </si>
  <si>
    <t>28411051</t>
  </si>
  <si>
    <t>dílce vinylové tl 2,5mm, nášlapná vrstva 0,55mm, úprava PUR, třída zátěže 23/33/42, otlak 0,05mm, R10, třída otěru T, hořlavost Bfl S1, bez ftalátů</t>
  </si>
  <si>
    <t>-1639140287</t>
  </si>
  <si>
    <t>77,26*1,1 "Přepočtené koeficientem množství</t>
  </si>
  <si>
    <t>110</t>
  </si>
  <si>
    <t>776411112</t>
  </si>
  <si>
    <t>Montáž obvodových soklíků výšky do 100 mm</t>
  </si>
  <si>
    <t>-200719381</t>
  </si>
  <si>
    <t>Montáž soklíků lepením obvodových, výšky přes 80 do 100 mm</t>
  </si>
  <si>
    <t>https://podminky.urs.cz/item/CS_URS_2024_02/776411112</t>
  </si>
  <si>
    <t>19,7</t>
  </si>
  <si>
    <t>25,3</t>
  </si>
  <si>
    <t>8,1</t>
  </si>
  <si>
    <t>12,7</t>
  </si>
  <si>
    <t>111</t>
  </si>
  <si>
    <t>28411010</t>
  </si>
  <si>
    <t>lišta soklová PVC 20x100mm</t>
  </si>
  <si>
    <t>-49573824</t>
  </si>
  <si>
    <t>65,8*1,02 "Přepočtené koeficientem množství</t>
  </si>
  <si>
    <t>112</t>
  </si>
  <si>
    <t>998776101</t>
  </si>
  <si>
    <t>Přesun hmot tonážní pro podlahy povlakové v objektech v do 6 m</t>
  </si>
  <si>
    <t>-1514211394</t>
  </si>
  <si>
    <t>Přesun hmot pro podlahy povlakové stanovený z hmotnosti přesunovaného materiálu vodorovná dopravní vzdálenost do 50 m základní v objektech výšky do 6 m</t>
  </si>
  <si>
    <t>https://podminky.urs.cz/item/CS_URS_2024_02/998776101</t>
  </si>
  <si>
    <t>781</t>
  </si>
  <si>
    <t>Dokončovací práce - obklady</t>
  </si>
  <si>
    <t>113</t>
  </si>
  <si>
    <t>781121011</t>
  </si>
  <si>
    <t>Nátěr penetrační na stěnu</t>
  </si>
  <si>
    <t>948476729</t>
  </si>
  <si>
    <t>Příprava podkladu před provedením obkladu nátěr penetrační na stěnu</t>
  </si>
  <si>
    <t>https://podminky.urs.cz/item/CS_URS_2024_02/781121011</t>
  </si>
  <si>
    <t>114</t>
  </si>
  <si>
    <t>781151031</t>
  </si>
  <si>
    <t>Celoplošné vyrovnání podkladu stěrkou tl 3 mm</t>
  </si>
  <si>
    <t>-294951806</t>
  </si>
  <si>
    <t>Příprava podkladu před provedením obkladu celoplošné vyrovnání podkladu stěrkou, tloušťky 3 mm</t>
  </si>
  <si>
    <t>https://podminky.urs.cz/item/CS_URS_2024_02/781151031</t>
  </si>
  <si>
    <t>115</t>
  </si>
  <si>
    <t>781471810</t>
  </si>
  <si>
    <t>Demontáž obkladů z obkladaček keramických kladených do malty</t>
  </si>
  <si>
    <t>-114190596</t>
  </si>
  <si>
    <t>Demontáž obkladů z dlaždic keramických kladených do malty</t>
  </si>
  <si>
    <t>https://podminky.urs.cz/item/CS_URS_2024_02/781471810</t>
  </si>
  <si>
    <t>koupelna + kuch</t>
  </si>
  <si>
    <t>116</t>
  </si>
  <si>
    <t>781474114</t>
  </si>
  <si>
    <t>Montáž obkladů keramických hladkých lepených cementovým flexibilním lepidlem přes 19 do 22 ks/m2</t>
  </si>
  <si>
    <t>1761707084</t>
  </si>
  <si>
    <t>Montáž keramických obkladů stěn lepených cementovým flexibilním lepidlem hladkých přes 19 do 22 ks/m2</t>
  </si>
  <si>
    <t>https://podminky.urs.cz/item/CS_URS_2024_02/781474114</t>
  </si>
  <si>
    <t>obklad za linkami</t>
  </si>
  <si>
    <t>2,4*1*2</t>
  </si>
  <si>
    <t>za umyvadly</t>
  </si>
  <si>
    <t>117</t>
  </si>
  <si>
    <t>59761709</t>
  </si>
  <si>
    <t>obklad keramický nemrazuvzdorný povrch hladký/mat/lesk tl do 10mm přes 19 do 22ks/m2</t>
  </si>
  <si>
    <t>-27628228</t>
  </si>
  <si>
    <t>6,8*1,1 "Přepočtené koeficientem množství</t>
  </si>
  <si>
    <t>118</t>
  </si>
  <si>
    <t>781492251</t>
  </si>
  <si>
    <t>Montáž profilů ukončovacích lepených flexibilním cementovým lepidlem</t>
  </si>
  <si>
    <t>3586068</t>
  </si>
  <si>
    <t>Obklad - dokončující práce montáž profilu lepeného flexibilním cementovým lepidlem ukončovacího</t>
  </si>
  <si>
    <t>https://podminky.urs.cz/item/CS_URS_2024_02/781492251</t>
  </si>
  <si>
    <t>1*2*2</t>
  </si>
  <si>
    <t>2+1+2</t>
  </si>
  <si>
    <t>119</t>
  </si>
  <si>
    <t>59054122</t>
  </si>
  <si>
    <t>profil ukončovací pro vnější hrany obkladů hliník matně eloxovaný 8x2500mm</t>
  </si>
  <si>
    <t>-299145807</t>
  </si>
  <si>
    <t>9*1,05 'Přepočtené koeficientem množství</t>
  </si>
  <si>
    <t>120</t>
  </si>
  <si>
    <t>781495211</t>
  </si>
  <si>
    <t>Čištění vnitřních ploch stěn po provedení obkladu chemickými prostředky</t>
  </si>
  <si>
    <t>-1003131634</t>
  </si>
  <si>
    <t>Čištění vnitřních ploch po provedení obkladu stěn chemickými prostředky</t>
  </si>
  <si>
    <t>https://podminky.urs.cz/item/CS_URS_2024_02/781495211</t>
  </si>
  <si>
    <t>121</t>
  </si>
  <si>
    <t>998781101</t>
  </si>
  <si>
    <t>Přesun hmot tonážní pro obklady keramické v objektech v do 6 m</t>
  </si>
  <si>
    <t>2084267186</t>
  </si>
  <si>
    <t>Přesun hmot pro obklady keramické stanovený z hmotnosti přesunovaného materiálu vodorovná dopravní vzdálenost do 50 m základní v objektech výšky do 6 m</t>
  </si>
  <si>
    <t>https://podminky.urs.cz/item/CS_URS_2024_02/998781101</t>
  </si>
  <si>
    <t>783</t>
  </si>
  <si>
    <t>Dokončovací práce - nátěry</t>
  </si>
  <si>
    <t>122</t>
  </si>
  <si>
    <t>783601325</t>
  </si>
  <si>
    <t>Odmaštění článkových otopných těles vodou ředitelným odmašťovačem před provedením nátěru</t>
  </si>
  <si>
    <t>-1305056305</t>
  </si>
  <si>
    <t>Příprava podkladu otopných těles před provedením nátěrů článkových odmaštěním vodou ředitelným</t>
  </si>
  <si>
    <t>https://podminky.urs.cz/item/CS_URS_2024_02/783601325</t>
  </si>
  <si>
    <t>123</t>
  </si>
  <si>
    <t>783614551</t>
  </si>
  <si>
    <t>Základní jednonásobný syntetický nátěr potrubí DN do 50 mm</t>
  </si>
  <si>
    <t>-564424658</t>
  </si>
  <si>
    <t>Základní nátěr armatur a kovových potrubí jednonásobný potrubí do DN 50 mm syntetický</t>
  </si>
  <si>
    <t>https://podminky.urs.cz/item/CS_URS_2024_02/783614551</t>
  </si>
  <si>
    <t>124</t>
  </si>
  <si>
    <t>783615551</t>
  </si>
  <si>
    <t>Mezinátěr jednonásobný syntetický nátěr potrubí DN do 50 mm</t>
  </si>
  <si>
    <t>-1157934890</t>
  </si>
  <si>
    <t>Mezinátěr armatur a kovových potrubí potrubí do DN 50 mm syntetický standardní</t>
  </si>
  <si>
    <t>https://podminky.urs.cz/item/CS_URS_2024_02/783615551</t>
  </si>
  <si>
    <t>125</t>
  </si>
  <si>
    <t>783617611</t>
  </si>
  <si>
    <t>Krycí dvojnásobný syntetický nátěr potrubí DN do 50 mm</t>
  </si>
  <si>
    <t>-1952966042</t>
  </si>
  <si>
    <t>Krycí nátěr (email) armatur a kovových potrubí potrubí do DN 50 mm dvojnásobný syntetický standardní</t>
  </si>
  <si>
    <t>https://podminky.urs.cz/item/CS_URS_2024_02/783617611</t>
  </si>
  <si>
    <t>126</t>
  </si>
  <si>
    <t>783624141</t>
  </si>
  <si>
    <t>Základní jednonásobný akrylátový nátěr litinových otopných těles</t>
  </si>
  <si>
    <t>1870380387</t>
  </si>
  <si>
    <t>Základní nátěr otopných těles jednonásobný litinových akrylátový</t>
  </si>
  <si>
    <t>https://podminky.urs.cz/item/CS_URS_2024_02/783624141</t>
  </si>
  <si>
    <t>127</t>
  </si>
  <si>
    <t>783627147</t>
  </si>
  <si>
    <t>Krycí dvojnásobný akrylátový nátěr litinových otopných těles</t>
  </si>
  <si>
    <t>2097632183</t>
  </si>
  <si>
    <t>Krycí nátěr (email) otopných těles litinových dvojnásobný akrylátový</t>
  </si>
  <si>
    <t>https://podminky.urs.cz/item/CS_URS_2024_02/783627147</t>
  </si>
  <si>
    <t>40*2*0,37</t>
  </si>
  <si>
    <t>784</t>
  </si>
  <si>
    <t>Dokončovací práce - malby a tapety</t>
  </si>
  <si>
    <t>128</t>
  </si>
  <si>
    <t>784121001</t>
  </si>
  <si>
    <t>Oškrabání malby v místnostech v do 3,80 m</t>
  </si>
  <si>
    <t>334251220</t>
  </si>
  <si>
    <t>Oškrabání malby v místnostech výšky do 3,80 m</t>
  </si>
  <si>
    <t>https://podminky.urs.cz/item/CS_URS_2024_02/784121001</t>
  </si>
  <si>
    <t>129</t>
  </si>
  <si>
    <t>784171101</t>
  </si>
  <si>
    <t>Zakrytí vnitřních podlah včetně pozdějšího odkrytí</t>
  </si>
  <si>
    <t>1757664023</t>
  </si>
  <si>
    <t>Zakrytí nemalovaných ploch (materiál ve specifikaci) včetně pozdějšího odkrytí podlah</t>
  </si>
  <si>
    <t>https://podminky.urs.cz/item/CS_URS_2024_02/784171101</t>
  </si>
  <si>
    <t>130</t>
  </si>
  <si>
    <t>58124844</t>
  </si>
  <si>
    <t>fólie pro malířské potřeby zakrývací tl 25µ 4x5m</t>
  </si>
  <si>
    <t>-2090733681</t>
  </si>
  <si>
    <t>131</t>
  </si>
  <si>
    <t>784181111</t>
  </si>
  <si>
    <t>Základní silikátová jednonásobná bezbarvá penetrace podkladu v místnostech v do 3,80 m</t>
  </si>
  <si>
    <t>1672602938</t>
  </si>
  <si>
    <t>Penetrace podkladu jednonásobná základní silikátová bezbarvá v místnostech výšky do 3,80 m</t>
  </si>
  <si>
    <t>https://podminky.urs.cz/item/CS_URS_2024_02/784181111</t>
  </si>
  <si>
    <t>132</t>
  </si>
  <si>
    <t>784211101</t>
  </si>
  <si>
    <t>Dvojnásobné bílé malby ze směsí za mokra výborně oděruvzdorných v místnostech v do 3,80 m</t>
  </si>
  <si>
    <t>1839401165</t>
  </si>
  <si>
    <t>Malby z malířských směsí oděruvzdorných za mokra dvojnásobné, bílé za mokra oděruvzdorné výborně v místnostech výšky do 3,80 m</t>
  </si>
  <si>
    <t>https://podminky.urs.cz/item/CS_URS_2024_02/784211101</t>
  </si>
  <si>
    <t>Práce a dodávky M</t>
  </si>
  <si>
    <t>21-M</t>
  </si>
  <si>
    <t>Elektromontáže</t>
  </si>
  <si>
    <t>133</t>
  </si>
  <si>
    <t>M2101</t>
  </si>
  <si>
    <t>Elektroinstalace, viz samostatný rozpočet</t>
  </si>
  <si>
    <t>kpl</t>
  </si>
  <si>
    <t>579359505</t>
  </si>
  <si>
    <t>46-M</t>
  </si>
  <si>
    <t>Zemní práce při extr.mont.pracích</t>
  </si>
  <si>
    <t>134</t>
  </si>
  <si>
    <t>460941211</t>
  </si>
  <si>
    <t>Vyplnění a omítnutí rýh při elektroinstalacích ve stěnách hl do 3 cm a š do 3 cm</t>
  </si>
  <si>
    <t>-668788801</t>
  </si>
  <si>
    <t>Vyplnění rýh vyplnění a omítnutí rýh ve stěnách hloubky do 3 cm a šířky do 3 cm</t>
  </si>
  <si>
    <t>https://podminky.urs.cz/item/CS_URS_2024_02/460941211</t>
  </si>
  <si>
    <t>135</t>
  </si>
  <si>
    <t>460941233</t>
  </si>
  <si>
    <t>Vyplnění a omítnutí rýh při elektroinstalacích ve stěnách hl přes 5 do 7 cm a š přes 10 do 15 cm</t>
  </si>
  <si>
    <t>-1789310371</t>
  </si>
  <si>
    <t>Vyplnění rýh vyplnění a omítnutí rýh ve stěnách hloubky přes 5 do 7 cm a šířky přes 10 do 15 cm</t>
  </si>
  <si>
    <t>https://podminky.urs.cz/item/CS_URS_2024_02/460941233</t>
  </si>
  <si>
    <t>32 - ZŠ Pěší - Cvičná kuchyňka - interiér</t>
  </si>
  <si>
    <t xml:space="preserve">    48-M - Interiér nábytek, vybavení</t>
  </si>
  <si>
    <t>48-M</t>
  </si>
  <si>
    <t>Interiér nábytek, vybavení</t>
  </si>
  <si>
    <t>Sestava varné centrum , podrobnější popis uveden v TZ D</t>
  </si>
  <si>
    <t>1653917976</t>
  </si>
  <si>
    <t>Sestava varné centrum, podrobnější popis uveden v TZ D</t>
  </si>
  <si>
    <t>-281647635</t>
  </si>
  <si>
    <t>Sestava mycí centrum s troubou, podrobnější popis uveden v TZ D</t>
  </si>
  <si>
    <t>-1668548901</t>
  </si>
  <si>
    <t>Chladnička, podrobnější popis uveden v TZ D</t>
  </si>
  <si>
    <t>2066357397</t>
  </si>
  <si>
    <t>Mikrovlná trouba</t>
  </si>
  <si>
    <t>-1466787699</t>
  </si>
  <si>
    <t>Myčka vestavěná, podrobnější popis uveden v TZ D</t>
  </si>
  <si>
    <t>820538748</t>
  </si>
  <si>
    <t>Kancelářské pracoviště, podrobnější popis uveden v TZ D</t>
  </si>
  <si>
    <t>Jídelní stůl, podrobnější popis uveden v TZ D</t>
  </si>
  <si>
    <t>-132149237</t>
  </si>
  <si>
    <t>Školní tabule, podrobnější popis uveden v TZ D</t>
  </si>
  <si>
    <t>-1750722883</t>
  </si>
  <si>
    <t>Doplňky interiéru, viz samostatný soupis v excelu</t>
  </si>
  <si>
    <t>-1393355133</t>
  </si>
  <si>
    <t>33 - ZŠ Pěší - Pracovní dílny - stavební část</t>
  </si>
  <si>
    <t xml:space="preserve">    775 - Podlahy skládané</t>
  </si>
  <si>
    <t>1224239772</t>
  </si>
  <si>
    <t>10*0,15</t>
  </si>
  <si>
    <t>-1173411029</t>
  </si>
  <si>
    <t>37,17</t>
  </si>
  <si>
    <t>M105</t>
  </si>
  <si>
    <t>27,77</t>
  </si>
  <si>
    <t>-430903098</t>
  </si>
  <si>
    <t>64,94*2 "Přepočtené koeficientem množství</t>
  </si>
  <si>
    <t>642942611</t>
  </si>
  <si>
    <t>Osazování zárubní nebo rámů dveřních kovových do 2,5 m2 na montážní pěnu</t>
  </si>
  <si>
    <t>-966148229</t>
  </si>
  <si>
    <t>Osazování zárubní nebo rámů kovových dveřních lisovaných nebo z úhelníků bez dveřních křídel na montážní pěnu, plochy otvoru do 2,5 m2</t>
  </si>
  <si>
    <t>https://podminky.urs.cz/item/CS_URS_2024_02/642942611</t>
  </si>
  <si>
    <t>55331591</t>
  </si>
  <si>
    <t>zárubeň jednokřídlá ocelová pro sádrokartonové příčky tl stěny 75-100mm rozměru 900/1970, 2100mm</t>
  </si>
  <si>
    <t>1394666243</t>
  </si>
  <si>
    <t>-1752008734</t>
  </si>
  <si>
    <t>-465653575</t>
  </si>
  <si>
    <t>-1033886466</t>
  </si>
  <si>
    <t>-1939226294</t>
  </si>
  <si>
    <t>-2068412134</t>
  </si>
  <si>
    <t>683364939</t>
  </si>
  <si>
    <t>24,3*3</t>
  </si>
  <si>
    <t>21,4*3</t>
  </si>
  <si>
    <t>-42948222</t>
  </si>
  <si>
    <t>-447180854</t>
  </si>
  <si>
    <t>-1601880434</t>
  </si>
  <si>
    <t>10,872*14 "Přepočtené koeficientem množství</t>
  </si>
  <si>
    <t>-1982287584</t>
  </si>
  <si>
    <t>1533331253</t>
  </si>
  <si>
    <t>714121011</t>
  </si>
  <si>
    <t>Montáž podstropních panelů s rozšířenou zvukovou pohltivostí zavěšených na viditelný rošt</t>
  </si>
  <si>
    <t>-1792276511</t>
  </si>
  <si>
    <t>Montáž akustických minerálních panelů podstropních s rozšířenou pohltivostí zvuku zavěšených na rošt viditelný</t>
  </si>
  <si>
    <t>https://podminky.urs.cz/item/CS_URS_2024_02/714121011</t>
  </si>
  <si>
    <t>63126361</t>
  </si>
  <si>
    <t>panel akustický hygienický povrch porézní skelná tkanina hrana zatřená rovná αw=0,95 viditelný rastr š 24mm bílý tl 15mm</t>
  </si>
  <si>
    <t>-1586116446</t>
  </si>
  <si>
    <t>37,17*1,05 "Přepočtené koeficientem množství</t>
  </si>
  <si>
    <t>998714101</t>
  </si>
  <si>
    <t>Přesun hmot tonážní pro akustická a protiotřesová opatření v objektech v do 6 m</t>
  </si>
  <si>
    <t>1013976051</t>
  </si>
  <si>
    <t>Přesun hmot pro akustická a protiotřesová opatření stanovený z hmotnosti přesunovaného materiálu vodorovná dopravní vzdálenost do 50 m základní v objektech výšky do 6 m</t>
  </si>
  <si>
    <t>https://podminky.urs.cz/item/CS_URS_2024_02/998714101</t>
  </si>
  <si>
    <t>82048612</t>
  </si>
  <si>
    <t>-1990206139</t>
  </si>
  <si>
    <t>-362181706</t>
  </si>
  <si>
    <t>-1500571392</t>
  </si>
  <si>
    <t>440648942</t>
  </si>
  <si>
    <t>3425988</t>
  </si>
  <si>
    <t>-280128713</t>
  </si>
  <si>
    <t>1916857673</t>
  </si>
  <si>
    <t>305994413</t>
  </si>
  <si>
    <t>751809478</t>
  </si>
  <si>
    <t>-1066235459</t>
  </si>
  <si>
    <t>725311111</t>
  </si>
  <si>
    <t>Dřez jednoduchý keramický se zápachovou uzávěrkou 590x450 mm</t>
  </si>
  <si>
    <t>-343032227</t>
  </si>
  <si>
    <t>Dřezy bez výtokových armatur jednoduché se zápachovou uzávěrkou keramické 590x450 mm</t>
  </si>
  <si>
    <t>https://podminky.urs.cz/item/CS_URS_2024_02/725311111</t>
  </si>
  <si>
    <t>725610810</t>
  </si>
  <si>
    <t>Demontáž sporáků plynových</t>
  </si>
  <si>
    <t>-1646791325</t>
  </si>
  <si>
    <t>Demontáž plynových sporáků normálních nebo kombinovaných</t>
  </si>
  <si>
    <t>https://podminky.urs.cz/item/CS_URS_2024_02/725610810</t>
  </si>
  <si>
    <t>-1663649894</t>
  </si>
  <si>
    <t>-363685109</t>
  </si>
  <si>
    <t>-512221677</t>
  </si>
  <si>
    <t>725820802</t>
  </si>
  <si>
    <t>Demontáž baterie stojánkové do jednoho otvoru</t>
  </si>
  <si>
    <t>57789315</t>
  </si>
  <si>
    <t>Demontáž baterií stojánkových do 1 otvoru</t>
  </si>
  <si>
    <t>https://podminky.urs.cz/item/CS_URS_2024_02/725820802</t>
  </si>
  <si>
    <t>106481143</t>
  </si>
  <si>
    <t>725850800</t>
  </si>
  <si>
    <t>Demontáž ventilů odpadních</t>
  </si>
  <si>
    <t>1749975224</t>
  </si>
  <si>
    <t>Demontáž odpadních ventilů všech připojovacích dimenzí</t>
  </si>
  <si>
    <t>https://podminky.urs.cz/item/CS_URS_2024_02/725850800</t>
  </si>
  <si>
    <t>1868484624</t>
  </si>
  <si>
    <t>763111417</t>
  </si>
  <si>
    <t>SDK příčka tl 150 mm profil CW+UW 100 desky 2xA 12,5 s izolací EI 60 Rw do 56 dB</t>
  </si>
  <si>
    <t>-626225171</t>
  </si>
  <si>
    <t>Příčka ze sádrokartonových desek s nosnou konstrukcí z jednoduchých ocelových profilů UW, CW dvojitě opláštěná deskami standardními A tl. 2 x 12,5 mm s izolací, EI 60, příčka tl. 150 mm, profil 100, Rw do 56 dB</t>
  </si>
  <si>
    <t>https://podminky.urs.cz/item/CS_URS_2024_02/763111417</t>
  </si>
  <si>
    <t>7,3*3</t>
  </si>
  <si>
    <t>-0,9*2</t>
  </si>
  <si>
    <t>763111712</t>
  </si>
  <si>
    <t>SDK příčka kluzné napojení ke stropu</t>
  </si>
  <si>
    <t>438164090</t>
  </si>
  <si>
    <t>Příčka ze sádrokartonových desek ostatní konstrukce a práce na příčkách ze sádrokartonových desek kluzné napojení příčky ke stropu</t>
  </si>
  <si>
    <t>https://podminky.urs.cz/item/CS_URS_2024_02/763111712</t>
  </si>
  <si>
    <t>763111714</t>
  </si>
  <si>
    <t>SDK příčka zalomení</t>
  </si>
  <si>
    <t>-1793265626</t>
  </si>
  <si>
    <t>Příčka ze sádrokartonových desek ostatní konstrukce a práce na příčkách ze sádrokartonových desek zalomení příčky</t>
  </si>
  <si>
    <t>https://podminky.urs.cz/item/CS_URS_2024_02/763111714</t>
  </si>
  <si>
    <t>763264581</t>
  </si>
  <si>
    <t>Sádrovláknitý obklad uzavřeného tvaru š přes 1 m do 1,25 m pro ocelový nosník deskou protipožární tl 12,5 mm</t>
  </si>
  <si>
    <t>-1622390694</t>
  </si>
  <si>
    <t>Obklad ocelových nosníků sádrovláknitými deskami bez spodní konstrukce uzavřeného tvaru rozvinuté šíře přes 1 m do 1,25 m, opláštění deskou protipožární tl. 12,5 mm</t>
  </si>
  <si>
    <t>https://podminky.urs.cz/item/CS_URS_2024_02/763264581</t>
  </si>
  <si>
    <t>998763100</t>
  </si>
  <si>
    <t>Přesun hmot tonážní pro dřevostavby v objektech v do 6 m</t>
  </si>
  <si>
    <t>722896556</t>
  </si>
  <si>
    <t>Přesun hmot pro dřevostavby stanovený z hmotnosti přesunovaného materiálu vodorovná dopravní vzdálenost do 50 m základní v objektech výšky do 6 m</t>
  </si>
  <si>
    <t>https://podminky.urs.cz/item/CS_URS_2024_02/998763100</t>
  </si>
  <si>
    <t>766660002</t>
  </si>
  <si>
    <t>Montáž dveřních křídel otvíravých jednokřídlových š přes 0,8 m do ocelové zárubně</t>
  </si>
  <si>
    <t>-1579974540</t>
  </si>
  <si>
    <t>Montáž dveřních křídel dřevěných nebo plastových otevíravých do ocelové zárubně povrchově upravených jednokřídlových, šířky přes 800 mm</t>
  </si>
  <si>
    <t>https://podminky.urs.cz/item/CS_URS_2024_02/766660002</t>
  </si>
  <si>
    <t>61162015</t>
  </si>
  <si>
    <t>dveře jednokřídlé voštinové povrch fóliový plné 900x1970-2100mm</t>
  </si>
  <si>
    <t>767159779</t>
  </si>
  <si>
    <t>1126953968</t>
  </si>
  <si>
    <t>-632125717</t>
  </si>
  <si>
    <t>2079338608</t>
  </si>
  <si>
    <t>785399881</t>
  </si>
  <si>
    <t>541390223</t>
  </si>
  <si>
    <t>766812830</t>
  </si>
  <si>
    <t>Demontáž kuchyňských linek dřevěných nebo kovových dl přes 1,5 do 1,8 m</t>
  </si>
  <si>
    <t>924029927</t>
  </si>
  <si>
    <t>Demontáž kuchyňských linek dřevěných nebo kovových včetně skříněk uchycených na stěně, délky přes 1500 do 1800 mm</t>
  </si>
  <si>
    <t>https://podminky.urs.cz/item/CS_URS_2024_02/766812830</t>
  </si>
  <si>
    <t>-419045699</t>
  </si>
  <si>
    <t>1832502615</t>
  </si>
  <si>
    <t>dílny</t>
  </si>
  <si>
    <t>775</t>
  </si>
  <si>
    <t>Podlahy skládané</t>
  </si>
  <si>
    <t>775541811</t>
  </si>
  <si>
    <t>Demontáž podlah plovoucích lepených do suti</t>
  </si>
  <si>
    <t>1369976637</t>
  </si>
  <si>
    <t>Demontáž plovoucích podlah laminátových, dýhovaných, vinylových ap. lepených</t>
  </si>
  <si>
    <t>https://podminky.urs.cz/item/CS_URS_2024_02/775541811</t>
  </si>
  <si>
    <t>-41158212</t>
  </si>
  <si>
    <t>430209581</t>
  </si>
  <si>
    <t>64,94*1,1 "Přepočtené koeficientem množství</t>
  </si>
  <si>
    <t>1105962398</t>
  </si>
  <si>
    <t>24,3</t>
  </si>
  <si>
    <t>21,4</t>
  </si>
  <si>
    <t>-2087695990</t>
  </si>
  <si>
    <t>45,7*1,02 "Přepočtené koeficientem množství</t>
  </si>
  <si>
    <t>-52206690</t>
  </si>
  <si>
    <t>-1144091406</t>
  </si>
  <si>
    <t>-1498302298</t>
  </si>
  <si>
    <t>1249366004</t>
  </si>
  <si>
    <t>2*1</t>
  </si>
  <si>
    <t>1,6*2</t>
  </si>
  <si>
    <t>-957702363</t>
  </si>
  <si>
    <t>5,2*1,1 "Přepočtené koeficientem množství</t>
  </si>
  <si>
    <t>-1127889772</t>
  </si>
  <si>
    <t>2+1,6+2</t>
  </si>
  <si>
    <t>-1682895260</t>
  </si>
  <si>
    <t>10,6*1,05 'Přepočtené koeficientem množství</t>
  </si>
  <si>
    <t>1979816362</t>
  </si>
  <si>
    <t>-988811016</t>
  </si>
  <si>
    <t>-242298213</t>
  </si>
  <si>
    <t>-1468299009</t>
  </si>
  <si>
    <t>-1057342150</t>
  </si>
  <si>
    <t>-1240152561</t>
  </si>
  <si>
    <t>1317874683</t>
  </si>
  <si>
    <t>-1308710780</t>
  </si>
  <si>
    <t>736361921</t>
  </si>
  <si>
    <t>1343089645</t>
  </si>
  <si>
    <t>34 - ZŠ Pěší - Pracovní dílny - interiér</t>
  </si>
  <si>
    <t>201</t>
  </si>
  <si>
    <t>Dílenský pracovní stůl pro učitele, podrobnější popis uveden v TZ D</t>
  </si>
  <si>
    <t>840956110</t>
  </si>
  <si>
    <t>202</t>
  </si>
  <si>
    <t>Dílenský pracovní stůl pro žáky, podrobnější popis uveden v TZ D</t>
  </si>
  <si>
    <t>-1757895547</t>
  </si>
  <si>
    <t>203</t>
  </si>
  <si>
    <t>697077065</t>
  </si>
  <si>
    <t>204</t>
  </si>
  <si>
    <t>Dílenská židle, podrobnější popis uveden v TZ D</t>
  </si>
  <si>
    <t>1367275073</t>
  </si>
  <si>
    <t>206</t>
  </si>
  <si>
    <t>Dílenský regál, podrobnější popis uveden v TZ D</t>
  </si>
  <si>
    <t>901806875</t>
  </si>
  <si>
    <t>207</t>
  </si>
  <si>
    <t>-1997280685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</si>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</sst>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962032231" TargetMode="External"/><Relationship Id="rId117" Type="http://schemas.openxmlformats.org/officeDocument/2006/relationships/drawing" Target="../drawings/drawing2.xml"/><Relationship Id="rId21" Type="http://schemas.openxmlformats.org/officeDocument/2006/relationships/hyperlink" Target="https://podminky.urs.cz/item/CS_URS_2024_02/949101111" TargetMode="External"/><Relationship Id="rId42" Type="http://schemas.openxmlformats.org/officeDocument/2006/relationships/hyperlink" Target="https://podminky.urs.cz/item/CS_URS_2024_02/714111401" TargetMode="External"/><Relationship Id="rId47" Type="http://schemas.openxmlformats.org/officeDocument/2006/relationships/hyperlink" Target="https://podminky.urs.cz/item/CS_URS_2024_02/721226511" TargetMode="External"/><Relationship Id="rId63" Type="http://schemas.openxmlformats.org/officeDocument/2006/relationships/hyperlink" Target="https://podminky.urs.cz/item/CS_URS_2024_02/725822611" TargetMode="External"/><Relationship Id="rId68" Type="http://schemas.openxmlformats.org/officeDocument/2006/relationships/hyperlink" Target="https://podminky.urs.cz/item/CS_URS_2024_02/733111105" TargetMode="External"/><Relationship Id="rId84" Type="http://schemas.openxmlformats.org/officeDocument/2006/relationships/hyperlink" Target="https://podminky.urs.cz/item/CS_URS_2024_02/766231814" TargetMode="External"/><Relationship Id="rId89" Type="http://schemas.openxmlformats.org/officeDocument/2006/relationships/hyperlink" Target="https://podminky.urs.cz/item/CS_URS_2024_02/998766201" TargetMode="External"/><Relationship Id="rId112" Type="http://schemas.openxmlformats.org/officeDocument/2006/relationships/hyperlink" Target="https://podminky.urs.cz/item/CS_URS_2024_02/784171101" TargetMode="External"/><Relationship Id="rId16" Type="http://schemas.openxmlformats.org/officeDocument/2006/relationships/hyperlink" Target="https://podminky.urs.cz/item/CS_URS_2024_02/612325225" TargetMode="External"/><Relationship Id="rId107" Type="http://schemas.openxmlformats.org/officeDocument/2006/relationships/hyperlink" Target="https://podminky.urs.cz/item/CS_URS_2024_02/783615551" TargetMode="External"/><Relationship Id="rId11" Type="http://schemas.openxmlformats.org/officeDocument/2006/relationships/hyperlink" Target="https://podminky.urs.cz/item/CS_URS_2024_02/611311131" TargetMode="External"/><Relationship Id="rId24" Type="http://schemas.openxmlformats.org/officeDocument/2006/relationships/hyperlink" Target="https://podminky.urs.cz/item/CS_URS_2024_02/953965121" TargetMode="External"/><Relationship Id="rId32" Type="http://schemas.openxmlformats.org/officeDocument/2006/relationships/hyperlink" Target="https://podminky.urs.cz/item/CS_URS_2024_02/974031264" TargetMode="External"/><Relationship Id="rId37" Type="http://schemas.openxmlformats.org/officeDocument/2006/relationships/hyperlink" Target="https://podminky.urs.cz/item/CS_URS_2024_02/997013501" TargetMode="External"/><Relationship Id="rId40" Type="http://schemas.openxmlformats.org/officeDocument/2006/relationships/hyperlink" Target="https://podminky.urs.cz/item/CS_URS_2024_02/998018001" TargetMode="External"/><Relationship Id="rId45" Type="http://schemas.openxmlformats.org/officeDocument/2006/relationships/hyperlink" Target="https://podminky.urs.cz/item/CS_URS_2024_02/721174042" TargetMode="External"/><Relationship Id="rId53" Type="http://schemas.openxmlformats.org/officeDocument/2006/relationships/hyperlink" Target="https://podminky.urs.cz/item/CS_URS_2024_02/722290234" TargetMode="External"/><Relationship Id="rId58" Type="http://schemas.openxmlformats.org/officeDocument/2006/relationships/hyperlink" Target="https://podminky.urs.cz/item/CS_URS_2024_02/725220832" TargetMode="External"/><Relationship Id="rId66" Type="http://schemas.openxmlformats.org/officeDocument/2006/relationships/hyperlink" Target="https://podminky.urs.cz/item/CS_URS_2024_02/733111103" TargetMode="External"/><Relationship Id="rId74" Type="http://schemas.openxmlformats.org/officeDocument/2006/relationships/hyperlink" Target="https://podminky.urs.cz/item/CS_URS_2024_02/734261233" TargetMode="External"/><Relationship Id="rId79" Type="http://schemas.openxmlformats.org/officeDocument/2006/relationships/hyperlink" Target="https://podminky.urs.cz/item/CS_URS_2024_02/761111111" TargetMode="External"/><Relationship Id="rId87" Type="http://schemas.openxmlformats.org/officeDocument/2006/relationships/hyperlink" Target="https://podminky.urs.cz/item/CS_URS_2024_02/766660729" TargetMode="External"/><Relationship Id="rId102" Type="http://schemas.openxmlformats.org/officeDocument/2006/relationships/hyperlink" Target="https://podminky.urs.cz/item/CS_URS_2024_02/781492251" TargetMode="External"/><Relationship Id="rId110" Type="http://schemas.openxmlformats.org/officeDocument/2006/relationships/hyperlink" Target="https://podminky.urs.cz/item/CS_URS_2024_02/783627147" TargetMode="External"/><Relationship Id="rId115" Type="http://schemas.openxmlformats.org/officeDocument/2006/relationships/hyperlink" Target="https://podminky.urs.cz/item/CS_URS_2024_02/460941211" TargetMode="External"/><Relationship Id="rId5" Type="http://schemas.openxmlformats.org/officeDocument/2006/relationships/hyperlink" Target="https://podminky.urs.cz/item/CS_URS_2024_02/342272225" TargetMode="External"/><Relationship Id="rId61" Type="http://schemas.openxmlformats.org/officeDocument/2006/relationships/hyperlink" Target="https://podminky.urs.cz/item/CS_URS_2024_02/725819401" TargetMode="External"/><Relationship Id="rId82" Type="http://schemas.openxmlformats.org/officeDocument/2006/relationships/hyperlink" Target="https://podminky.urs.cz/item/CS_URS_2024_02/998763301" TargetMode="External"/><Relationship Id="rId90" Type="http://schemas.openxmlformats.org/officeDocument/2006/relationships/hyperlink" Target="https://podminky.urs.cz/item/CS_URS_2024_02/767221001" TargetMode="External"/><Relationship Id="rId95" Type="http://schemas.openxmlformats.org/officeDocument/2006/relationships/hyperlink" Target="https://podminky.urs.cz/item/CS_URS_2024_02/776232111" TargetMode="External"/><Relationship Id="rId19" Type="http://schemas.openxmlformats.org/officeDocument/2006/relationships/hyperlink" Target="https://podminky.urs.cz/item/CS_URS_2024_02/632451292" TargetMode="External"/><Relationship Id="rId14" Type="http://schemas.openxmlformats.org/officeDocument/2006/relationships/hyperlink" Target="https://podminky.urs.cz/item/CS_URS_2024_02/612321121" TargetMode="External"/><Relationship Id="rId22" Type="http://schemas.openxmlformats.org/officeDocument/2006/relationships/hyperlink" Target="https://podminky.urs.cz/item/CS_URS_2024_02/952901111" TargetMode="External"/><Relationship Id="rId27" Type="http://schemas.openxmlformats.org/officeDocument/2006/relationships/hyperlink" Target="https://podminky.urs.cz/item/CS_URS_2024_02/965045113" TargetMode="External"/><Relationship Id="rId30" Type="http://schemas.openxmlformats.org/officeDocument/2006/relationships/hyperlink" Target="https://podminky.urs.cz/item/CS_URS_2024_02/974031132" TargetMode="External"/><Relationship Id="rId35" Type="http://schemas.openxmlformats.org/officeDocument/2006/relationships/hyperlink" Target="https://podminky.urs.cz/item/CS_URS_2024_02/978035127" TargetMode="External"/><Relationship Id="rId43" Type="http://schemas.openxmlformats.org/officeDocument/2006/relationships/hyperlink" Target="https://podminky.urs.cz/item/CS_URS_2024_02/998714201" TargetMode="External"/><Relationship Id="rId48" Type="http://schemas.openxmlformats.org/officeDocument/2006/relationships/hyperlink" Target="https://podminky.urs.cz/item/CS_URS_2024_02/721290111" TargetMode="External"/><Relationship Id="rId56" Type="http://schemas.openxmlformats.org/officeDocument/2006/relationships/hyperlink" Target="https://podminky.urs.cz/item/CS_URS_2024_02/725210821" TargetMode="External"/><Relationship Id="rId64" Type="http://schemas.openxmlformats.org/officeDocument/2006/relationships/hyperlink" Target="https://podminky.urs.cz/item/CS_URS_2024_02/998725101" TargetMode="External"/><Relationship Id="rId69" Type="http://schemas.openxmlformats.org/officeDocument/2006/relationships/hyperlink" Target="https://podminky.urs.cz/item/CS_URS_2024_02/733190107" TargetMode="External"/><Relationship Id="rId77" Type="http://schemas.openxmlformats.org/officeDocument/2006/relationships/hyperlink" Target="https://podminky.urs.cz/item/CS_URS_2024_02/735151581" TargetMode="External"/><Relationship Id="rId100" Type="http://schemas.openxmlformats.org/officeDocument/2006/relationships/hyperlink" Target="https://podminky.urs.cz/item/CS_URS_2024_02/781471810" TargetMode="External"/><Relationship Id="rId105" Type="http://schemas.openxmlformats.org/officeDocument/2006/relationships/hyperlink" Target="https://podminky.urs.cz/item/CS_URS_2024_02/783601325" TargetMode="External"/><Relationship Id="rId113" Type="http://schemas.openxmlformats.org/officeDocument/2006/relationships/hyperlink" Target="https://podminky.urs.cz/item/CS_URS_2024_02/784181111" TargetMode="External"/><Relationship Id="rId8" Type="http://schemas.openxmlformats.org/officeDocument/2006/relationships/hyperlink" Target="https://podminky.urs.cz/item/CS_URS_2024_02/434351141" TargetMode="External"/><Relationship Id="rId51" Type="http://schemas.openxmlformats.org/officeDocument/2006/relationships/hyperlink" Target="https://podminky.urs.cz/item/CS_URS_2024_02/722174002" TargetMode="External"/><Relationship Id="rId72" Type="http://schemas.openxmlformats.org/officeDocument/2006/relationships/hyperlink" Target="https://podminky.urs.cz/item/CS_URS_2024_02/734221545" TargetMode="External"/><Relationship Id="rId80" Type="http://schemas.openxmlformats.org/officeDocument/2006/relationships/hyperlink" Target="https://podminky.urs.cz/item/CS_URS_2024_02/998761101" TargetMode="External"/><Relationship Id="rId85" Type="http://schemas.openxmlformats.org/officeDocument/2006/relationships/hyperlink" Target="https://podminky.urs.cz/item/CS_URS_2024_02/766660001" TargetMode="External"/><Relationship Id="rId93" Type="http://schemas.openxmlformats.org/officeDocument/2006/relationships/hyperlink" Target="https://podminky.urs.cz/item/CS_URS_2024_02/771571810" TargetMode="External"/><Relationship Id="rId98" Type="http://schemas.openxmlformats.org/officeDocument/2006/relationships/hyperlink" Target="https://podminky.urs.cz/item/CS_URS_2024_02/781121011" TargetMode="External"/><Relationship Id="rId3" Type="http://schemas.openxmlformats.org/officeDocument/2006/relationships/hyperlink" Target="https://podminky.urs.cz/item/CS_URS_2024_02/317941123" TargetMode="External"/><Relationship Id="rId12" Type="http://schemas.openxmlformats.org/officeDocument/2006/relationships/hyperlink" Target="https://podminky.urs.cz/item/CS_URS_2024_02/612142001" TargetMode="External"/><Relationship Id="rId17" Type="http://schemas.openxmlformats.org/officeDocument/2006/relationships/hyperlink" Target="https://podminky.urs.cz/item/CS_URS_2024_02/631312141" TargetMode="External"/><Relationship Id="rId25" Type="http://schemas.openxmlformats.org/officeDocument/2006/relationships/hyperlink" Target="https://podminky.urs.cz/item/CS_URS_2024_02/962031132" TargetMode="External"/><Relationship Id="rId33" Type="http://schemas.openxmlformats.org/officeDocument/2006/relationships/hyperlink" Target="https://podminky.urs.cz/item/CS_URS_2024_02/974042532" TargetMode="External"/><Relationship Id="rId38" Type="http://schemas.openxmlformats.org/officeDocument/2006/relationships/hyperlink" Target="https://podminky.urs.cz/item/CS_URS_2024_02/997013509" TargetMode="External"/><Relationship Id="rId46" Type="http://schemas.openxmlformats.org/officeDocument/2006/relationships/hyperlink" Target="https://podminky.urs.cz/item/CS_URS_2024_02/721174043" TargetMode="External"/><Relationship Id="rId59" Type="http://schemas.openxmlformats.org/officeDocument/2006/relationships/hyperlink" Target="https://podminky.urs.cz/item/CS_URS_2024_02/725310823" TargetMode="External"/><Relationship Id="rId67" Type="http://schemas.openxmlformats.org/officeDocument/2006/relationships/hyperlink" Target="https://podminky.urs.cz/item/CS_URS_2024_02/733111104" TargetMode="External"/><Relationship Id="rId103" Type="http://schemas.openxmlformats.org/officeDocument/2006/relationships/hyperlink" Target="https://podminky.urs.cz/item/CS_URS_2024_02/781495211" TargetMode="External"/><Relationship Id="rId108" Type="http://schemas.openxmlformats.org/officeDocument/2006/relationships/hyperlink" Target="https://podminky.urs.cz/item/CS_URS_2024_02/783617611" TargetMode="External"/><Relationship Id="rId116" Type="http://schemas.openxmlformats.org/officeDocument/2006/relationships/hyperlink" Target="https://podminky.urs.cz/item/CS_URS_2024_02/460941233" TargetMode="External"/><Relationship Id="rId20" Type="http://schemas.openxmlformats.org/officeDocument/2006/relationships/hyperlink" Target="https://podminky.urs.cz/item/CS_URS_2024_02/642942111" TargetMode="External"/><Relationship Id="rId41" Type="http://schemas.openxmlformats.org/officeDocument/2006/relationships/hyperlink" Target="https://podminky.urs.cz/item/CS_URS_2024_02/713110851" TargetMode="External"/><Relationship Id="rId54" Type="http://schemas.openxmlformats.org/officeDocument/2006/relationships/hyperlink" Target="https://podminky.urs.cz/item/CS_URS_2024_02/998722101" TargetMode="External"/><Relationship Id="rId62" Type="http://schemas.openxmlformats.org/officeDocument/2006/relationships/hyperlink" Target="https://podminky.urs.cz/item/CS_URS_2024_02/725821329" TargetMode="External"/><Relationship Id="rId70" Type="http://schemas.openxmlformats.org/officeDocument/2006/relationships/hyperlink" Target="https://podminky.urs.cz/item/CS_URS_2024_02/733191925" TargetMode="External"/><Relationship Id="rId75" Type="http://schemas.openxmlformats.org/officeDocument/2006/relationships/hyperlink" Target="https://podminky.urs.cz/item/CS_URS_2024_02/735000912" TargetMode="External"/><Relationship Id="rId83" Type="http://schemas.openxmlformats.org/officeDocument/2006/relationships/hyperlink" Target="https://podminky.urs.cz/item/CS_URS_2024_02/766221811" TargetMode="External"/><Relationship Id="rId88" Type="http://schemas.openxmlformats.org/officeDocument/2006/relationships/hyperlink" Target="https://podminky.urs.cz/item/CS_URS_2024_02/766812840" TargetMode="External"/><Relationship Id="rId91" Type="http://schemas.openxmlformats.org/officeDocument/2006/relationships/hyperlink" Target="https://podminky.urs.cz/item/CS_URS_2024_02/767995113" TargetMode="External"/><Relationship Id="rId96" Type="http://schemas.openxmlformats.org/officeDocument/2006/relationships/hyperlink" Target="https://podminky.urs.cz/item/CS_URS_2024_02/776411112" TargetMode="External"/><Relationship Id="rId111" Type="http://schemas.openxmlformats.org/officeDocument/2006/relationships/hyperlink" Target="https://podminky.urs.cz/item/CS_URS_2024_02/784121001" TargetMode="External"/><Relationship Id="rId1" Type="http://schemas.openxmlformats.org/officeDocument/2006/relationships/hyperlink" Target="https://podminky.urs.cz/item/CS_URS_2024_02/310239211" TargetMode="External"/><Relationship Id="rId6" Type="http://schemas.openxmlformats.org/officeDocument/2006/relationships/hyperlink" Target="https://podminky.urs.cz/item/CS_URS_2024_02/342291121" TargetMode="External"/><Relationship Id="rId15" Type="http://schemas.openxmlformats.org/officeDocument/2006/relationships/hyperlink" Target="https://podminky.urs.cz/item/CS_URS_2024_02/612325121" TargetMode="External"/><Relationship Id="rId23" Type="http://schemas.openxmlformats.org/officeDocument/2006/relationships/hyperlink" Target="https://podminky.urs.cz/item/CS_URS_2024_02/953961213" TargetMode="External"/><Relationship Id="rId28" Type="http://schemas.openxmlformats.org/officeDocument/2006/relationships/hyperlink" Target="https://podminky.urs.cz/item/CS_URS_2024_02/968072455" TargetMode="External"/><Relationship Id="rId36" Type="http://schemas.openxmlformats.org/officeDocument/2006/relationships/hyperlink" Target="https://podminky.urs.cz/item/CS_URS_2024_02/997013211" TargetMode="External"/><Relationship Id="rId49" Type="http://schemas.openxmlformats.org/officeDocument/2006/relationships/hyperlink" Target="https://podminky.urs.cz/item/CS_URS_2024_02/998721101" TargetMode="External"/><Relationship Id="rId57" Type="http://schemas.openxmlformats.org/officeDocument/2006/relationships/hyperlink" Target="https://podminky.urs.cz/item/CS_URS_2024_02/725211617" TargetMode="External"/><Relationship Id="rId106" Type="http://schemas.openxmlformats.org/officeDocument/2006/relationships/hyperlink" Target="https://podminky.urs.cz/item/CS_URS_2024_02/783614551" TargetMode="External"/><Relationship Id="rId114" Type="http://schemas.openxmlformats.org/officeDocument/2006/relationships/hyperlink" Target="https://podminky.urs.cz/item/CS_URS_2024_02/784211101" TargetMode="External"/><Relationship Id="rId10" Type="http://schemas.openxmlformats.org/officeDocument/2006/relationships/hyperlink" Target="https://podminky.urs.cz/item/CS_URS_2024_02/436234216" TargetMode="External"/><Relationship Id="rId31" Type="http://schemas.openxmlformats.org/officeDocument/2006/relationships/hyperlink" Target="https://podminky.urs.cz/item/CS_URS_2024_02/974031142" TargetMode="External"/><Relationship Id="rId44" Type="http://schemas.openxmlformats.org/officeDocument/2006/relationships/hyperlink" Target="https://podminky.urs.cz/item/CS_URS_2024_02/721171913" TargetMode="External"/><Relationship Id="rId52" Type="http://schemas.openxmlformats.org/officeDocument/2006/relationships/hyperlink" Target="https://podminky.urs.cz/item/CS_URS_2024_02/722181231" TargetMode="External"/><Relationship Id="rId60" Type="http://schemas.openxmlformats.org/officeDocument/2006/relationships/hyperlink" Target="https://podminky.urs.cz/item/CS_URS_2024_02/725311121" TargetMode="External"/><Relationship Id="rId65" Type="http://schemas.openxmlformats.org/officeDocument/2006/relationships/hyperlink" Target="https://podminky.urs.cz/item/CS_URS_2024_02/733110803" TargetMode="External"/><Relationship Id="rId73" Type="http://schemas.openxmlformats.org/officeDocument/2006/relationships/hyperlink" Target="https://podminky.urs.cz/item/CS_URS_2024_02/734222812" TargetMode="External"/><Relationship Id="rId78" Type="http://schemas.openxmlformats.org/officeDocument/2006/relationships/hyperlink" Target="https://podminky.urs.cz/item/CS_URS_2024_02/998735101" TargetMode="External"/><Relationship Id="rId81" Type="http://schemas.openxmlformats.org/officeDocument/2006/relationships/hyperlink" Target="https://podminky.urs.cz/item/CS_URS_2024_02/763164635" TargetMode="External"/><Relationship Id="rId86" Type="http://schemas.openxmlformats.org/officeDocument/2006/relationships/hyperlink" Target="https://podminky.urs.cz/item/CS_URS_2024_02/766660728" TargetMode="External"/><Relationship Id="rId94" Type="http://schemas.openxmlformats.org/officeDocument/2006/relationships/hyperlink" Target="https://podminky.urs.cz/item/CS_URS_2024_02/776201812" TargetMode="External"/><Relationship Id="rId99" Type="http://schemas.openxmlformats.org/officeDocument/2006/relationships/hyperlink" Target="https://podminky.urs.cz/item/CS_URS_2024_02/781151031" TargetMode="External"/><Relationship Id="rId101" Type="http://schemas.openxmlformats.org/officeDocument/2006/relationships/hyperlink" Target="https://podminky.urs.cz/item/CS_URS_2024_02/781474114" TargetMode="External"/><Relationship Id="rId4" Type="http://schemas.openxmlformats.org/officeDocument/2006/relationships/hyperlink" Target="https://podminky.urs.cz/item/CS_URS_2024_02/317944321" TargetMode="External"/><Relationship Id="rId9" Type="http://schemas.openxmlformats.org/officeDocument/2006/relationships/hyperlink" Target="https://podminky.urs.cz/item/CS_URS_2024_02/434351142" TargetMode="External"/><Relationship Id="rId13" Type="http://schemas.openxmlformats.org/officeDocument/2006/relationships/hyperlink" Target="https://podminky.urs.cz/item/CS_URS_2024_02/612311131" TargetMode="External"/><Relationship Id="rId18" Type="http://schemas.openxmlformats.org/officeDocument/2006/relationships/hyperlink" Target="https://podminky.urs.cz/item/CS_URS_2024_02/632451234" TargetMode="External"/><Relationship Id="rId39" Type="http://schemas.openxmlformats.org/officeDocument/2006/relationships/hyperlink" Target="https://podminky.urs.cz/item/CS_URS_2024_02/997013869" TargetMode="External"/><Relationship Id="rId109" Type="http://schemas.openxmlformats.org/officeDocument/2006/relationships/hyperlink" Target="https://podminky.urs.cz/item/CS_URS_2024_02/783624141" TargetMode="External"/><Relationship Id="rId34" Type="http://schemas.openxmlformats.org/officeDocument/2006/relationships/hyperlink" Target="https://podminky.urs.cz/item/CS_URS_2024_02/974042553" TargetMode="External"/><Relationship Id="rId50" Type="http://schemas.openxmlformats.org/officeDocument/2006/relationships/hyperlink" Target="https://podminky.urs.cz/item/CS_URS_2024_02/722131912" TargetMode="External"/><Relationship Id="rId55" Type="http://schemas.openxmlformats.org/officeDocument/2006/relationships/hyperlink" Target="https://podminky.urs.cz/item/CS_URS_2024_02/725110811" TargetMode="External"/><Relationship Id="rId76" Type="http://schemas.openxmlformats.org/officeDocument/2006/relationships/hyperlink" Target="https://podminky.urs.cz/item/CS_URS_2024_02/735111810" TargetMode="External"/><Relationship Id="rId97" Type="http://schemas.openxmlformats.org/officeDocument/2006/relationships/hyperlink" Target="https://podminky.urs.cz/item/CS_URS_2024_02/998776101" TargetMode="External"/><Relationship Id="rId104" Type="http://schemas.openxmlformats.org/officeDocument/2006/relationships/hyperlink" Target="https://podminky.urs.cz/item/CS_URS_2024_02/998781101" TargetMode="External"/><Relationship Id="rId7" Type="http://schemas.openxmlformats.org/officeDocument/2006/relationships/hyperlink" Target="https://podminky.urs.cz/item/CS_URS_2024_02/434311114" TargetMode="External"/><Relationship Id="rId71" Type="http://schemas.openxmlformats.org/officeDocument/2006/relationships/hyperlink" Target="https://podminky.urs.cz/item/CS_URS_2024_02/998733101" TargetMode="External"/><Relationship Id="rId92" Type="http://schemas.openxmlformats.org/officeDocument/2006/relationships/hyperlink" Target="https://podminky.urs.cz/item/CS_URS_2024_02/998767201" TargetMode="External"/><Relationship Id="rId2" Type="http://schemas.openxmlformats.org/officeDocument/2006/relationships/hyperlink" Target="https://podminky.urs.cz/item/CS_URS_2024_02/317142442" TargetMode="External"/><Relationship Id="rId29" Type="http://schemas.openxmlformats.org/officeDocument/2006/relationships/hyperlink" Target="https://podminky.urs.cz/item/CS_URS_2024_02/97103364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997013509" TargetMode="External"/><Relationship Id="rId18" Type="http://schemas.openxmlformats.org/officeDocument/2006/relationships/hyperlink" Target="https://podminky.urs.cz/item/CS_URS_2024_02/721171913" TargetMode="External"/><Relationship Id="rId26" Type="http://schemas.openxmlformats.org/officeDocument/2006/relationships/hyperlink" Target="https://podminky.urs.cz/item/CS_URS_2024_02/998722101" TargetMode="External"/><Relationship Id="rId39" Type="http://schemas.openxmlformats.org/officeDocument/2006/relationships/hyperlink" Target="https://podminky.urs.cz/item/CS_URS_2024_02/763264581" TargetMode="External"/><Relationship Id="rId21" Type="http://schemas.openxmlformats.org/officeDocument/2006/relationships/hyperlink" Target="https://podminky.urs.cz/item/CS_URS_2024_02/998721101" TargetMode="External"/><Relationship Id="rId34" Type="http://schemas.openxmlformats.org/officeDocument/2006/relationships/hyperlink" Target="https://podminky.urs.cz/item/CS_URS_2024_02/725850800" TargetMode="External"/><Relationship Id="rId42" Type="http://schemas.openxmlformats.org/officeDocument/2006/relationships/hyperlink" Target="https://podminky.urs.cz/item/CS_URS_2024_02/766660728" TargetMode="External"/><Relationship Id="rId47" Type="http://schemas.openxmlformats.org/officeDocument/2006/relationships/hyperlink" Target="https://podminky.urs.cz/item/CS_URS_2024_02/775541811" TargetMode="External"/><Relationship Id="rId50" Type="http://schemas.openxmlformats.org/officeDocument/2006/relationships/hyperlink" Target="https://podminky.urs.cz/item/CS_URS_2024_02/998776101" TargetMode="External"/><Relationship Id="rId55" Type="http://schemas.openxmlformats.org/officeDocument/2006/relationships/hyperlink" Target="https://podminky.urs.cz/item/CS_URS_2024_02/781495211" TargetMode="External"/><Relationship Id="rId63" Type="http://schemas.openxmlformats.org/officeDocument/2006/relationships/drawing" Target="../drawings/drawing4.xml"/><Relationship Id="rId7" Type="http://schemas.openxmlformats.org/officeDocument/2006/relationships/hyperlink" Target="https://podminky.urs.cz/item/CS_URS_2024_02/965045113" TargetMode="External"/><Relationship Id="rId2" Type="http://schemas.openxmlformats.org/officeDocument/2006/relationships/hyperlink" Target="https://podminky.urs.cz/item/CS_URS_2024_02/632451234" TargetMode="External"/><Relationship Id="rId16" Type="http://schemas.openxmlformats.org/officeDocument/2006/relationships/hyperlink" Target="https://podminky.urs.cz/item/CS_URS_2024_02/714121011" TargetMode="External"/><Relationship Id="rId20" Type="http://schemas.openxmlformats.org/officeDocument/2006/relationships/hyperlink" Target="https://podminky.urs.cz/item/CS_URS_2024_02/721290111" TargetMode="External"/><Relationship Id="rId29" Type="http://schemas.openxmlformats.org/officeDocument/2006/relationships/hyperlink" Target="https://podminky.urs.cz/item/CS_URS_2024_02/725311111" TargetMode="External"/><Relationship Id="rId41" Type="http://schemas.openxmlformats.org/officeDocument/2006/relationships/hyperlink" Target="https://podminky.urs.cz/item/CS_URS_2024_02/766660002" TargetMode="External"/><Relationship Id="rId54" Type="http://schemas.openxmlformats.org/officeDocument/2006/relationships/hyperlink" Target="https://podminky.urs.cz/item/CS_URS_2024_02/781492251" TargetMode="External"/><Relationship Id="rId62" Type="http://schemas.openxmlformats.org/officeDocument/2006/relationships/hyperlink" Target="https://podminky.urs.cz/item/CS_URS_2024_02/460941233" TargetMode="External"/><Relationship Id="rId1" Type="http://schemas.openxmlformats.org/officeDocument/2006/relationships/hyperlink" Target="https://podminky.urs.cz/item/CS_URS_2024_02/612325121" TargetMode="External"/><Relationship Id="rId6" Type="http://schemas.openxmlformats.org/officeDocument/2006/relationships/hyperlink" Target="https://podminky.urs.cz/item/CS_URS_2024_02/952901111" TargetMode="External"/><Relationship Id="rId11" Type="http://schemas.openxmlformats.org/officeDocument/2006/relationships/hyperlink" Target="https://podminky.urs.cz/item/CS_URS_2024_02/997013211" TargetMode="External"/><Relationship Id="rId24" Type="http://schemas.openxmlformats.org/officeDocument/2006/relationships/hyperlink" Target="https://podminky.urs.cz/item/CS_URS_2024_02/722181231" TargetMode="External"/><Relationship Id="rId32" Type="http://schemas.openxmlformats.org/officeDocument/2006/relationships/hyperlink" Target="https://podminky.urs.cz/item/CS_URS_2024_02/725820802" TargetMode="External"/><Relationship Id="rId37" Type="http://schemas.openxmlformats.org/officeDocument/2006/relationships/hyperlink" Target="https://podminky.urs.cz/item/CS_URS_2024_02/763111712" TargetMode="External"/><Relationship Id="rId40" Type="http://schemas.openxmlformats.org/officeDocument/2006/relationships/hyperlink" Target="https://podminky.urs.cz/item/CS_URS_2024_02/998763100" TargetMode="External"/><Relationship Id="rId45" Type="http://schemas.openxmlformats.org/officeDocument/2006/relationships/hyperlink" Target="https://podminky.urs.cz/item/CS_URS_2024_02/998766201" TargetMode="External"/><Relationship Id="rId53" Type="http://schemas.openxmlformats.org/officeDocument/2006/relationships/hyperlink" Target="https://podminky.urs.cz/item/CS_URS_2024_02/781474114" TargetMode="External"/><Relationship Id="rId58" Type="http://schemas.openxmlformats.org/officeDocument/2006/relationships/hyperlink" Target="https://podminky.urs.cz/item/CS_URS_2024_02/784171101" TargetMode="External"/><Relationship Id="rId5" Type="http://schemas.openxmlformats.org/officeDocument/2006/relationships/hyperlink" Target="https://podminky.urs.cz/item/CS_URS_2024_02/949101111" TargetMode="External"/><Relationship Id="rId15" Type="http://schemas.openxmlformats.org/officeDocument/2006/relationships/hyperlink" Target="https://podminky.urs.cz/item/CS_URS_2024_02/998018001" TargetMode="External"/><Relationship Id="rId23" Type="http://schemas.openxmlformats.org/officeDocument/2006/relationships/hyperlink" Target="https://podminky.urs.cz/item/CS_URS_2024_02/722174002" TargetMode="External"/><Relationship Id="rId28" Type="http://schemas.openxmlformats.org/officeDocument/2006/relationships/hyperlink" Target="https://podminky.urs.cz/item/CS_URS_2024_02/725310823" TargetMode="External"/><Relationship Id="rId36" Type="http://schemas.openxmlformats.org/officeDocument/2006/relationships/hyperlink" Target="https://podminky.urs.cz/item/CS_URS_2024_02/763111417" TargetMode="External"/><Relationship Id="rId49" Type="http://schemas.openxmlformats.org/officeDocument/2006/relationships/hyperlink" Target="https://podminky.urs.cz/item/CS_URS_2024_02/776411112" TargetMode="External"/><Relationship Id="rId57" Type="http://schemas.openxmlformats.org/officeDocument/2006/relationships/hyperlink" Target="https://podminky.urs.cz/item/CS_URS_2024_02/784121001" TargetMode="External"/><Relationship Id="rId61" Type="http://schemas.openxmlformats.org/officeDocument/2006/relationships/hyperlink" Target="https://podminky.urs.cz/item/CS_URS_2024_02/460941211" TargetMode="External"/><Relationship Id="rId10" Type="http://schemas.openxmlformats.org/officeDocument/2006/relationships/hyperlink" Target="https://podminky.urs.cz/item/CS_URS_2024_02/978035127" TargetMode="External"/><Relationship Id="rId19" Type="http://schemas.openxmlformats.org/officeDocument/2006/relationships/hyperlink" Target="https://podminky.urs.cz/item/CS_URS_2024_02/721174043" TargetMode="External"/><Relationship Id="rId31" Type="http://schemas.openxmlformats.org/officeDocument/2006/relationships/hyperlink" Target="https://podminky.urs.cz/item/CS_URS_2024_02/725819401" TargetMode="External"/><Relationship Id="rId44" Type="http://schemas.openxmlformats.org/officeDocument/2006/relationships/hyperlink" Target="https://podminky.urs.cz/item/CS_URS_2024_02/766812830" TargetMode="External"/><Relationship Id="rId52" Type="http://schemas.openxmlformats.org/officeDocument/2006/relationships/hyperlink" Target="https://podminky.urs.cz/item/CS_URS_2024_02/781151031" TargetMode="External"/><Relationship Id="rId60" Type="http://schemas.openxmlformats.org/officeDocument/2006/relationships/hyperlink" Target="https://podminky.urs.cz/item/CS_URS_2024_02/784211101" TargetMode="External"/><Relationship Id="rId4" Type="http://schemas.openxmlformats.org/officeDocument/2006/relationships/hyperlink" Target="https://podminky.urs.cz/item/CS_URS_2024_02/642942611" TargetMode="External"/><Relationship Id="rId9" Type="http://schemas.openxmlformats.org/officeDocument/2006/relationships/hyperlink" Target="https://podminky.urs.cz/item/CS_URS_2024_02/974031142" TargetMode="External"/><Relationship Id="rId14" Type="http://schemas.openxmlformats.org/officeDocument/2006/relationships/hyperlink" Target="https://podminky.urs.cz/item/CS_URS_2024_02/997013869" TargetMode="External"/><Relationship Id="rId22" Type="http://schemas.openxmlformats.org/officeDocument/2006/relationships/hyperlink" Target="https://podminky.urs.cz/item/CS_URS_2024_02/722131912" TargetMode="External"/><Relationship Id="rId27" Type="http://schemas.openxmlformats.org/officeDocument/2006/relationships/hyperlink" Target="https://podminky.urs.cz/item/CS_URS_2024_02/725210821" TargetMode="External"/><Relationship Id="rId30" Type="http://schemas.openxmlformats.org/officeDocument/2006/relationships/hyperlink" Target="https://podminky.urs.cz/item/CS_URS_2024_02/725610810" TargetMode="External"/><Relationship Id="rId35" Type="http://schemas.openxmlformats.org/officeDocument/2006/relationships/hyperlink" Target="https://podminky.urs.cz/item/CS_URS_2024_02/998725101" TargetMode="External"/><Relationship Id="rId43" Type="http://schemas.openxmlformats.org/officeDocument/2006/relationships/hyperlink" Target="https://podminky.urs.cz/item/CS_URS_2024_02/766660729" TargetMode="External"/><Relationship Id="rId48" Type="http://schemas.openxmlformats.org/officeDocument/2006/relationships/hyperlink" Target="https://podminky.urs.cz/item/CS_URS_2024_02/776232111" TargetMode="External"/><Relationship Id="rId56" Type="http://schemas.openxmlformats.org/officeDocument/2006/relationships/hyperlink" Target="https://podminky.urs.cz/item/CS_URS_2024_02/998781101" TargetMode="External"/><Relationship Id="rId8" Type="http://schemas.openxmlformats.org/officeDocument/2006/relationships/hyperlink" Target="https://podminky.urs.cz/item/CS_URS_2024_02/974031132" TargetMode="External"/><Relationship Id="rId51" Type="http://schemas.openxmlformats.org/officeDocument/2006/relationships/hyperlink" Target="https://podminky.urs.cz/item/CS_URS_2024_02/781121011" TargetMode="External"/><Relationship Id="rId3" Type="http://schemas.openxmlformats.org/officeDocument/2006/relationships/hyperlink" Target="https://podminky.urs.cz/item/CS_URS_2024_02/632451292" TargetMode="External"/><Relationship Id="rId12" Type="http://schemas.openxmlformats.org/officeDocument/2006/relationships/hyperlink" Target="https://podminky.urs.cz/item/CS_URS_2024_02/997013501" TargetMode="External"/><Relationship Id="rId17" Type="http://schemas.openxmlformats.org/officeDocument/2006/relationships/hyperlink" Target="https://podminky.urs.cz/item/CS_URS_2024_02/998714101" TargetMode="External"/><Relationship Id="rId25" Type="http://schemas.openxmlformats.org/officeDocument/2006/relationships/hyperlink" Target="https://podminky.urs.cz/item/CS_URS_2024_02/722290234" TargetMode="External"/><Relationship Id="rId33" Type="http://schemas.openxmlformats.org/officeDocument/2006/relationships/hyperlink" Target="https://podminky.urs.cz/item/CS_URS_2024_02/725821329" TargetMode="External"/><Relationship Id="rId38" Type="http://schemas.openxmlformats.org/officeDocument/2006/relationships/hyperlink" Target="https://podminky.urs.cz/item/CS_URS_2024_02/763111714" TargetMode="External"/><Relationship Id="rId46" Type="http://schemas.openxmlformats.org/officeDocument/2006/relationships/hyperlink" Target="https://podminky.urs.cz/item/CS_URS_2024_02/771571810" TargetMode="External"/><Relationship Id="rId59" Type="http://schemas.openxmlformats.org/officeDocument/2006/relationships/hyperlink" Target="https://podminky.urs.cz/item/CS_URS_2024_02/7841811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R5" s="20"/>
      <c r="BE5" s="28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R6" s="20"/>
      <c r="BE6" s="284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4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4"/>
      <c r="BS8" s="17" t="s">
        <v>6</v>
      </c>
    </row>
    <row r="9" spans="1:74" ht="14.45" customHeight="1">
      <c r="B9" s="20"/>
      <c r="AR9" s="20"/>
      <c r="BE9" s="284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84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19</v>
      </c>
      <c r="AR11" s="20"/>
      <c r="BE11" s="284"/>
      <c r="BS11" s="17" t="s">
        <v>6</v>
      </c>
    </row>
    <row r="12" spans="1:74" ht="6.95" customHeight="1">
      <c r="B12" s="20"/>
      <c r="AR12" s="20"/>
      <c r="BE12" s="284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84"/>
      <c r="BS13" s="17" t="s">
        <v>6</v>
      </c>
    </row>
    <row r="14" spans="1:74" ht="12.75">
      <c r="B14" s="20"/>
      <c r="E14" s="289" t="s">
        <v>30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7" t="s">
        <v>28</v>
      </c>
      <c r="AN14" s="29" t="s">
        <v>30</v>
      </c>
      <c r="AR14" s="20"/>
      <c r="BE14" s="284"/>
      <c r="BS14" s="17" t="s">
        <v>6</v>
      </c>
    </row>
    <row r="15" spans="1:74" ht="6.95" customHeight="1">
      <c r="B15" s="20"/>
      <c r="AR15" s="20"/>
      <c r="BE15" s="284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84"/>
      <c r="BS16" s="17" t="s">
        <v>4</v>
      </c>
    </row>
    <row r="17" spans="2:71" ht="18.399999999999999" customHeight="1">
      <c r="B17" s="20"/>
      <c r="E17" s="25" t="s">
        <v>32</v>
      </c>
      <c r="AK17" s="27" t="s">
        <v>28</v>
      </c>
      <c r="AN17" s="25" t="s">
        <v>19</v>
      </c>
      <c r="AR17" s="20"/>
      <c r="BE17" s="284"/>
      <c r="BS17" s="17" t="s">
        <v>33</v>
      </c>
    </row>
    <row r="18" spans="2:71" ht="6.95" customHeight="1">
      <c r="B18" s="20"/>
      <c r="AR18" s="20"/>
      <c r="BE18" s="284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84"/>
      <c r="BS19" s="17" t="s">
        <v>6</v>
      </c>
    </row>
    <row r="20" spans="2:71" ht="18.399999999999999" customHeight="1">
      <c r="B20" s="20"/>
      <c r="E20" s="25" t="s">
        <v>35</v>
      </c>
      <c r="AK20" s="27" t="s">
        <v>28</v>
      </c>
      <c r="AN20" s="25" t="s">
        <v>19</v>
      </c>
      <c r="AR20" s="20"/>
      <c r="BE20" s="284"/>
      <c r="BS20" s="17" t="s">
        <v>33</v>
      </c>
    </row>
    <row r="21" spans="2:71" ht="6.95" customHeight="1">
      <c r="B21" s="20"/>
      <c r="AR21" s="20"/>
      <c r="BE21" s="284"/>
    </row>
    <row r="22" spans="2:71" ht="12" customHeight="1">
      <c r="B22" s="20"/>
      <c r="D22" s="27" t="s">
        <v>36</v>
      </c>
      <c r="AR22" s="20"/>
      <c r="BE22" s="284"/>
    </row>
    <row r="23" spans="2:71" ht="47.25" customHeight="1">
      <c r="B23" s="20"/>
      <c r="E23" s="291" t="s">
        <v>37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R23" s="20"/>
      <c r="BE23" s="284"/>
    </row>
    <row r="24" spans="2:71" ht="6.95" customHeight="1">
      <c r="B24" s="20"/>
      <c r="AR24" s="20"/>
      <c r="BE24" s="28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4"/>
    </row>
    <row r="26" spans="2:71" s="1" customFormat="1" ht="25.9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2">
        <f>ROUND(AG54,2)</f>
        <v>0</v>
      </c>
      <c r="AL26" s="293"/>
      <c r="AM26" s="293"/>
      <c r="AN26" s="293"/>
      <c r="AO26" s="293"/>
      <c r="AR26" s="32"/>
      <c r="BE26" s="284"/>
    </row>
    <row r="27" spans="2:71" s="1" customFormat="1" ht="6.95" customHeight="1">
      <c r="B27" s="32"/>
      <c r="AR27" s="32"/>
      <c r="BE27" s="284"/>
    </row>
    <row r="28" spans="2:71" s="1" customFormat="1" ht="12.75">
      <c r="B28" s="32"/>
      <c r="L28" s="294" t="s">
        <v>39</v>
      </c>
      <c r="M28" s="294"/>
      <c r="N28" s="294"/>
      <c r="O28" s="294"/>
      <c r="P28" s="294"/>
      <c r="W28" s="294" t="s">
        <v>40</v>
      </c>
      <c r="X28" s="294"/>
      <c r="Y28" s="294"/>
      <c r="Z28" s="294"/>
      <c r="AA28" s="294"/>
      <c r="AB28" s="294"/>
      <c r="AC28" s="294"/>
      <c r="AD28" s="294"/>
      <c r="AE28" s="294"/>
      <c r="AK28" s="294" t="s">
        <v>41</v>
      </c>
      <c r="AL28" s="294"/>
      <c r="AM28" s="294"/>
      <c r="AN28" s="294"/>
      <c r="AO28" s="294"/>
      <c r="AR28" s="32"/>
      <c r="BE28" s="284"/>
    </row>
    <row r="29" spans="2:71" s="2" customFormat="1" ht="14.45" customHeight="1">
      <c r="B29" s="36"/>
      <c r="D29" s="27" t="s">
        <v>42</v>
      </c>
      <c r="F29" s="27" t="s">
        <v>43</v>
      </c>
      <c r="L29" s="297">
        <v>0.21</v>
      </c>
      <c r="M29" s="296"/>
      <c r="N29" s="296"/>
      <c r="O29" s="296"/>
      <c r="P29" s="296"/>
      <c r="W29" s="295">
        <f>ROUND(AZ54, 2)</f>
        <v>0</v>
      </c>
      <c r="X29" s="296"/>
      <c r="Y29" s="296"/>
      <c r="Z29" s="296"/>
      <c r="AA29" s="296"/>
      <c r="AB29" s="296"/>
      <c r="AC29" s="296"/>
      <c r="AD29" s="296"/>
      <c r="AE29" s="296"/>
      <c r="AK29" s="295">
        <f>ROUND(AV54, 2)</f>
        <v>0</v>
      </c>
      <c r="AL29" s="296"/>
      <c r="AM29" s="296"/>
      <c r="AN29" s="296"/>
      <c r="AO29" s="296"/>
      <c r="AR29" s="36"/>
      <c r="BE29" s="285"/>
    </row>
    <row r="30" spans="2:71" s="2" customFormat="1" ht="14.45" customHeight="1">
      <c r="B30" s="36"/>
      <c r="F30" s="27" t="s">
        <v>44</v>
      </c>
      <c r="L30" s="297">
        <v>0.15</v>
      </c>
      <c r="M30" s="296"/>
      <c r="N30" s="296"/>
      <c r="O30" s="296"/>
      <c r="P30" s="296"/>
      <c r="W30" s="295">
        <f>ROUND(BA54, 2)</f>
        <v>0</v>
      </c>
      <c r="X30" s="296"/>
      <c r="Y30" s="296"/>
      <c r="Z30" s="296"/>
      <c r="AA30" s="296"/>
      <c r="AB30" s="296"/>
      <c r="AC30" s="296"/>
      <c r="AD30" s="296"/>
      <c r="AE30" s="296"/>
      <c r="AK30" s="295">
        <f>ROUND(AW54, 2)</f>
        <v>0</v>
      </c>
      <c r="AL30" s="296"/>
      <c r="AM30" s="296"/>
      <c r="AN30" s="296"/>
      <c r="AO30" s="296"/>
      <c r="AR30" s="36"/>
      <c r="BE30" s="285"/>
    </row>
    <row r="31" spans="2:71" s="2" customFormat="1" ht="14.45" hidden="1" customHeight="1">
      <c r="B31" s="36"/>
      <c r="F31" s="27" t="s">
        <v>45</v>
      </c>
      <c r="L31" s="297">
        <v>0.21</v>
      </c>
      <c r="M31" s="296"/>
      <c r="N31" s="296"/>
      <c r="O31" s="296"/>
      <c r="P31" s="296"/>
      <c r="W31" s="295">
        <f>ROUND(BB54, 2)</f>
        <v>0</v>
      </c>
      <c r="X31" s="296"/>
      <c r="Y31" s="296"/>
      <c r="Z31" s="296"/>
      <c r="AA31" s="296"/>
      <c r="AB31" s="296"/>
      <c r="AC31" s="296"/>
      <c r="AD31" s="296"/>
      <c r="AE31" s="296"/>
      <c r="AK31" s="295">
        <v>0</v>
      </c>
      <c r="AL31" s="296"/>
      <c r="AM31" s="296"/>
      <c r="AN31" s="296"/>
      <c r="AO31" s="296"/>
      <c r="AR31" s="36"/>
      <c r="BE31" s="285"/>
    </row>
    <row r="32" spans="2:71" s="2" customFormat="1" ht="14.45" hidden="1" customHeight="1">
      <c r="B32" s="36"/>
      <c r="F32" s="27" t="s">
        <v>46</v>
      </c>
      <c r="L32" s="297">
        <v>0.15</v>
      </c>
      <c r="M32" s="296"/>
      <c r="N32" s="296"/>
      <c r="O32" s="296"/>
      <c r="P32" s="296"/>
      <c r="W32" s="295">
        <f>ROUND(BC54, 2)</f>
        <v>0</v>
      </c>
      <c r="X32" s="296"/>
      <c r="Y32" s="296"/>
      <c r="Z32" s="296"/>
      <c r="AA32" s="296"/>
      <c r="AB32" s="296"/>
      <c r="AC32" s="296"/>
      <c r="AD32" s="296"/>
      <c r="AE32" s="296"/>
      <c r="AK32" s="295">
        <v>0</v>
      </c>
      <c r="AL32" s="296"/>
      <c r="AM32" s="296"/>
      <c r="AN32" s="296"/>
      <c r="AO32" s="296"/>
      <c r="AR32" s="36"/>
      <c r="BE32" s="285"/>
    </row>
    <row r="33" spans="2:44" s="2" customFormat="1" ht="14.45" hidden="1" customHeight="1">
      <c r="B33" s="36"/>
      <c r="F33" s="27" t="s">
        <v>47</v>
      </c>
      <c r="L33" s="297">
        <v>0</v>
      </c>
      <c r="M33" s="296"/>
      <c r="N33" s="296"/>
      <c r="O33" s="296"/>
      <c r="P33" s="296"/>
      <c r="W33" s="295">
        <f>ROUND(BD54, 2)</f>
        <v>0</v>
      </c>
      <c r="X33" s="296"/>
      <c r="Y33" s="296"/>
      <c r="Z33" s="296"/>
      <c r="AA33" s="296"/>
      <c r="AB33" s="296"/>
      <c r="AC33" s="296"/>
      <c r="AD33" s="296"/>
      <c r="AE33" s="296"/>
      <c r="AK33" s="295">
        <v>0</v>
      </c>
      <c r="AL33" s="296"/>
      <c r="AM33" s="296"/>
      <c r="AN33" s="296"/>
      <c r="AO33" s="296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301" t="s">
        <v>50</v>
      </c>
      <c r="Y35" s="299"/>
      <c r="Z35" s="299"/>
      <c r="AA35" s="299"/>
      <c r="AB35" s="299"/>
      <c r="AC35" s="39"/>
      <c r="AD35" s="39"/>
      <c r="AE35" s="39"/>
      <c r="AF35" s="39"/>
      <c r="AG35" s="39"/>
      <c r="AH35" s="39"/>
      <c r="AI35" s="39"/>
      <c r="AJ35" s="39"/>
      <c r="AK35" s="298">
        <f>SUM(AK26:AK33)</f>
        <v>0</v>
      </c>
      <c r="AL35" s="299"/>
      <c r="AM35" s="299"/>
      <c r="AN35" s="299"/>
      <c r="AO35" s="300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51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01</v>
      </c>
      <c r="AR44" s="45"/>
    </row>
    <row r="45" spans="2:44" s="4" customFormat="1" ht="36.950000000000003" customHeight="1">
      <c r="B45" s="46"/>
      <c r="C45" s="47" t="s">
        <v>16</v>
      </c>
      <c r="L45" s="265" t="str">
        <f>K6</f>
        <v>Modernizace učeben ZŠ Slezská Ostrava II (PD, AD, IČ)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Slezská Ostrava</v>
      </c>
      <c r="AI47" s="27" t="s">
        <v>23</v>
      </c>
      <c r="AM47" s="267" t="str">
        <f>IF(AN8= "","",AN8)</f>
        <v>30. 11. 2021</v>
      </c>
      <c r="AN47" s="267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Městský obvod Slezská Ostrava</v>
      </c>
      <c r="AI49" s="27" t="s">
        <v>31</v>
      </c>
      <c r="AM49" s="268" t="str">
        <f>IF(E17="","",E17)</f>
        <v>Kapego projekt s.r.o.</v>
      </c>
      <c r="AN49" s="269"/>
      <c r="AO49" s="269"/>
      <c r="AP49" s="269"/>
      <c r="AR49" s="32"/>
      <c r="AS49" s="270" t="s">
        <v>52</v>
      </c>
      <c r="AT49" s="271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268" t="str">
        <f>IF(E20="","",E20)</f>
        <v>Pavel Klus</v>
      </c>
      <c r="AN50" s="269"/>
      <c r="AO50" s="269"/>
      <c r="AP50" s="269"/>
      <c r="AR50" s="32"/>
      <c r="AS50" s="272"/>
      <c r="AT50" s="273"/>
      <c r="BD50" s="53"/>
    </row>
    <row r="51" spans="1:91" s="1" customFormat="1" ht="10.9" customHeight="1">
      <c r="B51" s="32"/>
      <c r="AR51" s="32"/>
      <c r="AS51" s="272"/>
      <c r="AT51" s="273"/>
      <c r="BD51" s="53"/>
    </row>
    <row r="52" spans="1:91" s="1" customFormat="1" ht="29.25" customHeight="1">
      <c r="B52" s="32"/>
      <c r="C52" s="274" t="s">
        <v>53</v>
      </c>
      <c r="D52" s="275"/>
      <c r="E52" s="275"/>
      <c r="F52" s="275"/>
      <c r="G52" s="275"/>
      <c r="H52" s="54"/>
      <c r="I52" s="277" t="s">
        <v>54</v>
      </c>
      <c r="J52" s="275"/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6" t="s">
        <v>55</v>
      </c>
      <c r="AH52" s="275"/>
      <c r="AI52" s="275"/>
      <c r="AJ52" s="275"/>
      <c r="AK52" s="275"/>
      <c r="AL52" s="275"/>
      <c r="AM52" s="275"/>
      <c r="AN52" s="277" t="s">
        <v>56</v>
      </c>
      <c r="AO52" s="275"/>
      <c r="AP52" s="275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1">
        <f>ROUND(SUM(AG55:AG58),2)</f>
        <v>0</v>
      </c>
      <c r="AH54" s="281"/>
      <c r="AI54" s="281"/>
      <c r="AJ54" s="281"/>
      <c r="AK54" s="281"/>
      <c r="AL54" s="281"/>
      <c r="AM54" s="281"/>
      <c r="AN54" s="282">
        <f>SUM(AG54,AT54)</f>
        <v>0</v>
      </c>
      <c r="AO54" s="282"/>
      <c r="AP54" s="282"/>
      <c r="AQ54" s="64" t="s">
        <v>19</v>
      </c>
      <c r="AR54" s="60"/>
      <c r="AS54" s="65">
        <f>ROUND(SUM(AS55:AS58),2)</f>
        <v>0</v>
      </c>
      <c r="AT54" s="66">
        <f>ROUND(SUM(AV54:AW54),2)</f>
        <v>0</v>
      </c>
      <c r="AU54" s="67">
        <f>ROUND(SUM(AU55:AU58),5)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ROUND(SUM(AZ55:AZ58),2)</f>
        <v>0</v>
      </c>
      <c r="BA54" s="66">
        <f>ROUND(SUM(BA55:BA58),2)</f>
        <v>0</v>
      </c>
      <c r="BB54" s="66">
        <f>ROUND(SUM(BB55:BB58),2)</f>
        <v>0</v>
      </c>
      <c r="BC54" s="66">
        <f>ROUND(SUM(BC55:BC58),2)</f>
        <v>0</v>
      </c>
      <c r="BD54" s="68">
        <f>ROUND(SUM(BD55:BD58),2)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19</v>
      </c>
    </row>
    <row r="55" spans="1:91" s="6" customFormat="1" ht="24.75" customHeight="1">
      <c r="A55" s="71" t="s">
        <v>76</v>
      </c>
      <c r="B55" s="72"/>
      <c r="C55" s="73"/>
      <c r="D55" s="278" t="s">
        <v>77</v>
      </c>
      <c r="E55" s="278"/>
      <c r="F55" s="278"/>
      <c r="G55" s="278"/>
      <c r="H55" s="278"/>
      <c r="I55" s="74"/>
      <c r="J55" s="278" t="s">
        <v>78</v>
      </c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278"/>
      <c r="AA55" s="278"/>
      <c r="AB55" s="278"/>
      <c r="AC55" s="278"/>
      <c r="AD55" s="278"/>
      <c r="AE55" s="278"/>
      <c r="AF55" s="278"/>
      <c r="AG55" s="279">
        <f>'31 - ZŠ Pěší - Cvičná kuc...'!J30</f>
        <v>0</v>
      </c>
      <c r="AH55" s="280"/>
      <c r="AI55" s="280"/>
      <c r="AJ55" s="280"/>
      <c r="AK55" s="280"/>
      <c r="AL55" s="280"/>
      <c r="AM55" s="280"/>
      <c r="AN55" s="279">
        <f>SUM(AG55,AT55)</f>
        <v>0</v>
      </c>
      <c r="AO55" s="280"/>
      <c r="AP55" s="280"/>
      <c r="AQ55" s="75" t="s">
        <v>79</v>
      </c>
      <c r="AR55" s="72"/>
      <c r="AS55" s="76">
        <v>0</v>
      </c>
      <c r="AT55" s="77">
        <f>ROUND(SUM(AV55:AW55),2)</f>
        <v>0</v>
      </c>
      <c r="AU55" s="78">
        <f>'31 - ZŠ Pěší - Cvičná kuc...'!P107</f>
        <v>0</v>
      </c>
      <c r="AV55" s="77">
        <f>'31 - ZŠ Pěší - Cvičná kuc...'!J33</f>
        <v>0</v>
      </c>
      <c r="AW55" s="77">
        <f>'31 - ZŠ Pěší - Cvičná kuc...'!J34</f>
        <v>0</v>
      </c>
      <c r="AX55" s="77">
        <f>'31 - ZŠ Pěší - Cvičná kuc...'!J35</f>
        <v>0</v>
      </c>
      <c r="AY55" s="77">
        <f>'31 - ZŠ Pěší - Cvičná kuc...'!J36</f>
        <v>0</v>
      </c>
      <c r="AZ55" s="77">
        <f>'31 - ZŠ Pěší - Cvičná kuc...'!F33</f>
        <v>0</v>
      </c>
      <c r="BA55" s="77">
        <f>'31 - ZŠ Pěší - Cvičná kuc...'!F34</f>
        <v>0</v>
      </c>
      <c r="BB55" s="77">
        <f>'31 - ZŠ Pěší - Cvičná kuc...'!F35</f>
        <v>0</v>
      </c>
      <c r="BC55" s="77">
        <f>'31 - ZŠ Pěší - Cvičná kuc...'!F36</f>
        <v>0</v>
      </c>
      <c r="BD55" s="79">
        <f>'31 - ZŠ Pěší - Cvičná kuc...'!F37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19</v>
      </c>
      <c r="CM55" s="80" t="s">
        <v>82</v>
      </c>
    </row>
    <row r="56" spans="1:91" s="6" customFormat="1" ht="16.5" customHeight="1">
      <c r="A56" s="71" t="s">
        <v>76</v>
      </c>
      <c r="B56" s="72"/>
      <c r="C56" s="73"/>
      <c r="D56" s="278" t="s">
        <v>83</v>
      </c>
      <c r="E56" s="278"/>
      <c r="F56" s="278"/>
      <c r="G56" s="278"/>
      <c r="H56" s="278"/>
      <c r="I56" s="74"/>
      <c r="J56" s="278" t="s">
        <v>84</v>
      </c>
      <c r="K56" s="278"/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278"/>
      <c r="Z56" s="278"/>
      <c r="AA56" s="278"/>
      <c r="AB56" s="278"/>
      <c r="AC56" s="278"/>
      <c r="AD56" s="278"/>
      <c r="AE56" s="278"/>
      <c r="AF56" s="278"/>
      <c r="AG56" s="279">
        <f>'32 - ZŠ Pěší - Cvičná kuc...'!J30</f>
        <v>0</v>
      </c>
      <c r="AH56" s="280"/>
      <c r="AI56" s="280"/>
      <c r="AJ56" s="280"/>
      <c r="AK56" s="280"/>
      <c r="AL56" s="280"/>
      <c r="AM56" s="280"/>
      <c r="AN56" s="279">
        <f>SUM(AG56,AT56)</f>
        <v>0</v>
      </c>
      <c r="AO56" s="280"/>
      <c r="AP56" s="280"/>
      <c r="AQ56" s="75" t="s">
        <v>79</v>
      </c>
      <c r="AR56" s="72"/>
      <c r="AS56" s="76">
        <v>0</v>
      </c>
      <c r="AT56" s="77">
        <f>ROUND(SUM(AV56:AW56),2)</f>
        <v>0</v>
      </c>
      <c r="AU56" s="78">
        <f>'32 - ZŠ Pěší - Cvičná kuc...'!P81</f>
        <v>0</v>
      </c>
      <c r="AV56" s="77">
        <f>'32 - ZŠ Pěší - Cvičná kuc...'!J33</f>
        <v>0</v>
      </c>
      <c r="AW56" s="77">
        <f>'32 - ZŠ Pěší - Cvičná kuc...'!J34</f>
        <v>0</v>
      </c>
      <c r="AX56" s="77">
        <f>'32 - ZŠ Pěší - Cvičná kuc...'!J35</f>
        <v>0</v>
      </c>
      <c r="AY56" s="77">
        <f>'32 - ZŠ Pěší - Cvičná kuc...'!J36</f>
        <v>0</v>
      </c>
      <c r="AZ56" s="77">
        <f>'32 - ZŠ Pěší - Cvičná kuc...'!F33</f>
        <v>0</v>
      </c>
      <c r="BA56" s="77">
        <f>'32 - ZŠ Pěší - Cvičná kuc...'!F34</f>
        <v>0</v>
      </c>
      <c r="BB56" s="77">
        <f>'32 - ZŠ Pěší - Cvičná kuc...'!F35</f>
        <v>0</v>
      </c>
      <c r="BC56" s="77">
        <f>'32 - ZŠ Pěší - Cvičná kuc...'!F36</f>
        <v>0</v>
      </c>
      <c r="BD56" s="79">
        <f>'32 - ZŠ Pěší - Cvičná kuc...'!F37</f>
        <v>0</v>
      </c>
      <c r="BT56" s="80" t="s">
        <v>80</v>
      </c>
      <c r="BV56" s="80" t="s">
        <v>74</v>
      </c>
      <c r="BW56" s="80" t="s">
        <v>85</v>
      </c>
      <c r="BX56" s="80" t="s">
        <v>5</v>
      </c>
      <c r="CL56" s="80" t="s">
        <v>19</v>
      </c>
      <c r="CM56" s="80" t="s">
        <v>82</v>
      </c>
    </row>
    <row r="57" spans="1:91" s="6" customFormat="1" ht="24.75" customHeight="1">
      <c r="A57" s="71" t="s">
        <v>76</v>
      </c>
      <c r="B57" s="72"/>
      <c r="C57" s="73"/>
      <c r="D57" s="278" t="s">
        <v>86</v>
      </c>
      <c r="E57" s="278"/>
      <c r="F57" s="278"/>
      <c r="G57" s="278"/>
      <c r="H57" s="278"/>
      <c r="I57" s="74"/>
      <c r="J57" s="278" t="s">
        <v>87</v>
      </c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8"/>
      <c r="AA57" s="278"/>
      <c r="AB57" s="278"/>
      <c r="AC57" s="278"/>
      <c r="AD57" s="278"/>
      <c r="AE57" s="278"/>
      <c r="AF57" s="278"/>
      <c r="AG57" s="279">
        <f>'33 - ZŠ Pěší - Pracovní d...'!J30</f>
        <v>0</v>
      </c>
      <c r="AH57" s="280"/>
      <c r="AI57" s="280"/>
      <c r="AJ57" s="280"/>
      <c r="AK57" s="280"/>
      <c r="AL57" s="280"/>
      <c r="AM57" s="280"/>
      <c r="AN57" s="279">
        <f>SUM(AG57,AT57)</f>
        <v>0</v>
      </c>
      <c r="AO57" s="280"/>
      <c r="AP57" s="280"/>
      <c r="AQ57" s="75" t="s">
        <v>79</v>
      </c>
      <c r="AR57" s="72"/>
      <c r="AS57" s="76">
        <v>0</v>
      </c>
      <c r="AT57" s="77">
        <f>ROUND(SUM(AV57:AW57),2)</f>
        <v>0</v>
      </c>
      <c r="AU57" s="78">
        <f>'33 - ZŠ Pěší - Pracovní d...'!P99</f>
        <v>0</v>
      </c>
      <c r="AV57" s="77">
        <f>'33 - ZŠ Pěší - Pracovní d...'!J33</f>
        <v>0</v>
      </c>
      <c r="AW57" s="77">
        <f>'33 - ZŠ Pěší - Pracovní d...'!J34</f>
        <v>0</v>
      </c>
      <c r="AX57" s="77">
        <f>'33 - ZŠ Pěší - Pracovní d...'!J35</f>
        <v>0</v>
      </c>
      <c r="AY57" s="77">
        <f>'33 - ZŠ Pěší - Pracovní d...'!J36</f>
        <v>0</v>
      </c>
      <c r="AZ57" s="77">
        <f>'33 - ZŠ Pěší - Pracovní d...'!F33</f>
        <v>0</v>
      </c>
      <c r="BA57" s="77">
        <f>'33 - ZŠ Pěší - Pracovní d...'!F34</f>
        <v>0</v>
      </c>
      <c r="BB57" s="77">
        <f>'33 - ZŠ Pěší - Pracovní d...'!F35</f>
        <v>0</v>
      </c>
      <c r="BC57" s="77">
        <f>'33 - ZŠ Pěší - Pracovní d...'!F36</f>
        <v>0</v>
      </c>
      <c r="BD57" s="79">
        <f>'33 - ZŠ Pěší - Pracovní d...'!F37</f>
        <v>0</v>
      </c>
      <c r="BT57" s="80" t="s">
        <v>80</v>
      </c>
      <c r="BV57" s="80" t="s">
        <v>74</v>
      </c>
      <c r="BW57" s="80" t="s">
        <v>88</v>
      </c>
      <c r="BX57" s="80" t="s">
        <v>5</v>
      </c>
      <c r="CL57" s="80" t="s">
        <v>19</v>
      </c>
      <c r="CM57" s="80" t="s">
        <v>82</v>
      </c>
    </row>
    <row r="58" spans="1:91" s="6" customFormat="1" ht="16.5" customHeight="1">
      <c r="A58" s="71" t="s">
        <v>76</v>
      </c>
      <c r="B58" s="72"/>
      <c r="C58" s="73"/>
      <c r="D58" s="278" t="s">
        <v>89</v>
      </c>
      <c r="E58" s="278"/>
      <c r="F58" s="278"/>
      <c r="G58" s="278"/>
      <c r="H58" s="278"/>
      <c r="I58" s="74"/>
      <c r="J58" s="278" t="s">
        <v>90</v>
      </c>
      <c r="K58" s="278"/>
      <c r="L58" s="278"/>
      <c r="M58" s="278"/>
      <c r="N58" s="278"/>
      <c r="O58" s="278"/>
      <c r="P58" s="278"/>
      <c r="Q58" s="278"/>
      <c r="R58" s="278"/>
      <c r="S58" s="278"/>
      <c r="T58" s="278"/>
      <c r="U58" s="278"/>
      <c r="V58" s="278"/>
      <c r="W58" s="278"/>
      <c r="X58" s="278"/>
      <c r="Y58" s="278"/>
      <c r="Z58" s="278"/>
      <c r="AA58" s="278"/>
      <c r="AB58" s="278"/>
      <c r="AC58" s="278"/>
      <c r="AD58" s="278"/>
      <c r="AE58" s="278"/>
      <c r="AF58" s="278"/>
      <c r="AG58" s="279">
        <f>'34 - ZŠ Pěší - Pracovní d...'!J30</f>
        <v>0</v>
      </c>
      <c r="AH58" s="280"/>
      <c r="AI58" s="280"/>
      <c r="AJ58" s="280"/>
      <c r="AK58" s="280"/>
      <c r="AL58" s="280"/>
      <c r="AM58" s="280"/>
      <c r="AN58" s="279">
        <f>SUM(AG58,AT58)</f>
        <v>0</v>
      </c>
      <c r="AO58" s="280"/>
      <c r="AP58" s="280"/>
      <c r="AQ58" s="75" t="s">
        <v>79</v>
      </c>
      <c r="AR58" s="72"/>
      <c r="AS58" s="81">
        <v>0</v>
      </c>
      <c r="AT58" s="82">
        <f>ROUND(SUM(AV58:AW58),2)</f>
        <v>0</v>
      </c>
      <c r="AU58" s="83">
        <f>'34 - ZŠ Pěší - Pracovní d...'!P81</f>
        <v>0</v>
      </c>
      <c r="AV58" s="82">
        <f>'34 - ZŠ Pěší - Pracovní d...'!J33</f>
        <v>0</v>
      </c>
      <c r="AW58" s="82">
        <f>'34 - ZŠ Pěší - Pracovní d...'!J34</f>
        <v>0</v>
      </c>
      <c r="AX58" s="82">
        <f>'34 - ZŠ Pěší - Pracovní d...'!J35</f>
        <v>0</v>
      </c>
      <c r="AY58" s="82">
        <f>'34 - ZŠ Pěší - Pracovní d...'!J36</f>
        <v>0</v>
      </c>
      <c r="AZ58" s="82">
        <f>'34 - ZŠ Pěší - Pracovní d...'!F33</f>
        <v>0</v>
      </c>
      <c r="BA58" s="82">
        <f>'34 - ZŠ Pěší - Pracovní d...'!F34</f>
        <v>0</v>
      </c>
      <c r="BB58" s="82">
        <f>'34 - ZŠ Pěší - Pracovní d...'!F35</f>
        <v>0</v>
      </c>
      <c r="BC58" s="82">
        <f>'34 - ZŠ Pěší - Pracovní d...'!F36</f>
        <v>0</v>
      </c>
      <c r="BD58" s="84">
        <f>'34 - ZŠ Pěší - Pracovní d...'!F37</f>
        <v>0</v>
      </c>
      <c r="BT58" s="80" t="s">
        <v>80</v>
      </c>
      <c r="BV58" s="80" t="s">
        <v>74</v>
      </c>
      <c r="BW58" s="80" t="s">
        <v>91</v>
      </c>
      <c r="BX58" s="80" t="s">
        <v>5</v>
      </c>
      <c r="CL58" s="80" t="s">
        <v>19</v>
      </c>
      <c r="CM58" s="80" t="s">
        <v>82</v>
      </c>
    </row>
    <row r="59" spans="1:91" s="1" customFormat="1" ht="30" customHeight="1">
      <c r="B59" s="32"/>
      <c r="AR59" s="32"/>
    </row>
    <row r="60" spans="1:91" s="1" customFormat="1" ht="6.95" customHeight="1"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32"/>
    </row>
  </sheetData>
  <sheetProtection algorithmName="SHA-512" hashValue="rN1dWPO2zmY2mihUAPrDUI5EPToSGfWLBcSsQ2fwAJz05J06oeLesdmOrvL5Mv7lDOnRCU6s/GN2/IQFiHhWPw==" saltValue="9Koj2Ji6dJoy1rc8nqsCAVCNbir0Y4akvavWaqaUEaci6XdVUdu8/LBWRVM9c+wMz0if3emBZu/Ib1xpWkEhB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31 - ZŠ Pěší - Cvičná kuc...'!C2" display="/" xr:uid="{00000000-0004-0000-0000-000000000000}"/>
    <hyperlink ref="A56" location="'32 - ZŠ Pěší - Cvičná kuc...'!C2" display="/" xr:uid="{00000000-0004-0000-0000-000001000000}"/>
    <hyperlink ref="A57" location="'33 - ZŠ Pěší - Pracovní d...'!C2" display="/" xr:uid="{00000000-0004-0000-0000-000002000000}"/>
    <hyperlink ref="A58" location="'34 - ZŠ Pěší - Pracovní d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3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81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92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2" t="str">
        <f>'Rekapitulace stavby'!K6</f>
        <v>Modernizace učeben ZŠ Slezská Ostrava II (PD, AD, IČ)</v>
      </c>
      <c r="F7" s="303"/>
      <c r="G7" s="303"/>
      <c r="H7" s="303"/>
      <c r="L7" s="20"/>
    </row>
    <row r="8" spans="2:46" s="1" customFormat="1" ht="12" customHeight="1">
      <c r="B8" s="32"/>
      <c r="D8" s="27" t="s">
        <v>93</v>
      </c>
      <c r="L8" s="32"/>
    </row>
    <row r="9" spans="2:46" s="1" customFormat="1" ht="16.5" customHeight="1">
      <c r="B9" s="32"/>
      <c r="E9" s="265" t="s">
        <v>94</v>
      </c>
      <c r="F9" s="304"/>
      <c r="G9" s="304"/>
      <c r="H9" s="30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30. 11. 2021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5" t="str">
        <f>'Rekapitulace stavby'!E14</f>
        <v>Vyplň údaj</v>
      </c>
      <c r="F18" s="286"/>
      <c r="G18" s="286"/>
      <c r="H18" s="28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1" t="s">
        <v>19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ROUND(J107,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ROUND((SUM(BE107:BE738)),  2)</f>
        <v>0</v>
      </c>
      <c r="I33" s="89">
        <v>0.21</v>
      </c>
      <c r="J33" s="88">
        <f>ROUND(((SUM(BE107:BE738))*I33),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ROUND((SUM(BF107:BF738)),  2)</f>
        <v>0</v>
      </c>
      <c r="I34" s="89">
        <v>0.15</v>
      </c>
      <c r="J34" s="88">
        <f>ROUND(((SUM(BF107:BF738))*I34),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ROUND((SUM(BG107:BG738)),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ROUND((SUM(BH107:BH738)),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ROUND((SUM(BI107:BI738)),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95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2" t="str">
        <f>E7</f>
        <v>Modernizace učeben ZŠ Slezská Ostrava II (PD, AD, IČ)</v>
      </c>
      <c r="F48" s="303"/>
      <c r="G48" s="303"/>
      <c r="H48" s="303"/>
      <c r="L48" s="32"/>
    </row>
    <row r="49" spans="2:47" s="1" customFormat="1" ht="12" customHeight="1">
      <c r="B49" s="32"/>
      <c r="C49" s="27" t="s">
        <v>93</v>
      </c>
      <c r="L49" s="32"/>
    </row>
    <row r="50" spans="2:47" s="1" customFormat="1" ht="16.5" customHeight="1">
      <c r="B50" s="32"/>
      <c r="E50" s="265" t="str">
        <f>E9</f>
        <v>31 - ZŠ Pěší - Cvičná kuchyňka - stavební část</v>
      </c>
      <c r="F50" s="304"/>
      <c r="G50" s="304"/>
      <c r="H50" s="304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Slezská Ostrava</v>
      </c>
      <c r="I52" s="27" t="s">
        <v>23</v>
      </c>
      <c r="J52" s="49" t="str">
        <f>IF(J12="","",J12)</f>
        <v>30. 11. 2021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Městský obvod Slezská Ostrava</v>
      </c>
      <c r="I54" s="27" t="s">
        <v>31</v>
      </c>
      <c r="J54" s="30" t="str">
        <f>E21</f>
        <v>Kapego projekt s.r.o.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Pavel Klus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96</v>
      </c>
      <c r="D57" s="90"/>
      <c r="E57" s="90"/>
      <c r="F57" s="90"/>
      <c r="G57" s="90"/>
      <c r="H57" s="90"/>
      <c r="I57" s="90"/>
      <c r="J57" s="97" t="s">
        <v>97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J107</f>
        <v>0</v>
      </c>
      <c r="L59" s="32"/>
      <c r="AU59" s="17" t="s">
        <v>98</v>
      </c>
    </row>
    <row r="60" spans="2:47" s="8" customFormat="1" ht="24.95" customHeight="1">
      <c r="B60" s="99"/>
      <c r="D60" s="100" t="s">
        <v>99</v>
      </c>
      <c r="E60" s="101"/>
      <c r="F60" s="101"/>
      <c r="G60" s="101"/>
      <c r="H60" s="101"/>
      <c r="I60" s="101"/>
      <c r="J60" s="102">
        <f>J108</f>
        <v>0</v>
      </c>
      <c r="L60" s="99"/>
    </row>
    <row r="61" spans="2:47" s="9" customFormat="1" ht="19.899999999999999" customHeight="1">
      <c r="B61" s="103"/>
      <c r="D61" s="104" t="s">
        <v>100</v>
      </c>
      <c r="E61" s="105"/>
      <c r="F61" s="105"/>
      <c r="G61" s="105"/>
      <c r="H61" s="105"/>
      <c r="I61" s="105"/>
      <c r="J61" s="106">
        <f>J109</f>
        <v>0</v>
      </c>
      <c r="L61" s="103"/>
    </row>
    <row r="62" spans="2:47" s="9" customFormat="1" ht="19.899999999999999" customHeight="1">
      <c r="B62" s="103"/>
      <c r="D62" s="104" t="s">
        <v>101</v>
      </c>
      <c r="E62" s="105"/>
      <c r="F62" s="105"/>
      <c r="G62" s="105"/>
      <c r="H62" s="105"/>
      <c r="I62" s="105"/>
      <c r="J62" s="106">
        <f>J143</f>
        <v>0</v>
      </c>
      <c r="L62" s="103"/>
    </row>
    <row r="63" spans="2:47" s="9" customFormat="1" ht="19.899999999999999" customHeight="1">
      <c r="B63" s="103"/>
      <c r="D63" s="104" t="s">
        <v>102</v>
      </c>
      <c r="E63" s="105"/>
      <c r="F63" s="105"/>
      <c r="G63" s="105"/>
      <c r="H63" s="105"/>
      <c r="I63" s="105"/>
      <c r="J63" s="106">
        <f>J159</f>
        <v>0</v>
      </c>
      <c r="L63" s="103"/>
    </row>
    <row r="64" spans="2:47" s="9" customFormat="1" ht="19.899999999999999" customHeight="1">
      <c r="B64" s="103"/>
      <c r="D64" s="104" t="s">
        <v>103</v>
      </c>
      <c r="E64" s="105"/>
      <c r="F64" s="105"/>
      <c r="G64" s="105"/>
      <c r="H64" s="105"/>
      <c r="I64" s="105"/>
      <c r="J64" s="106">
        <f>J252</f>
        <v>0</v>
      </c>
      <c r="L64" s="103"/>
    </row>
    <row r="65" spans="2:12" s="9" customFormat="1" ht="19.899999999999999" customHeight="1">
      <c r="B65" s="103"/>
      <c r="D65" s="104" t="s">
        <v>104</v>
      </c>
      <c r="E65" s="105"/>
      <c r="F65" s="105"/>
      <c r="G65" s="105"/>
      <c r="H65" s="105"/>
      <c r="I65" s="105"/>
      <c r="J65" s="106">
        <f>J351</f>
        <v>0</v>
      </c>
      <c r="L65" s="103"/>
    </row>
    <row r="66" spans="2:12" s="9" customFormat="1" ht="19.899999999999999" customHeight="1">
      <c r="B66" s="103"/>
      <c r="D66" s="104" t="s">
        <v>105</v>
      </c>
      <c r="E66" s="105"/>
      <c r="F66" s="105"/>
      <c r="G66" s="105"/>
      <c r="H66" s="105"/>
      <c r="I66" s="105"/>
      <c r="J66" s="106">
        <f>J365</f>
        <v>0</v>
      </c>
      <c r="L66" s="103"/>
    </row>
    <row r="67" spans="2:12" s="8" customFormat="1" ht="24.95" customHeight="1">
      <c r="B67" s="99"/>
      <c r="D67" s="100" t="s">
        <v>106</v>
      </c>
      <c r="E67" s="101"/>
      <c r="F67" s="101"/>
      <c r="G67" s="101"/>
      <c r="H67" s="101"/>
      <c r="I67" s="101"/>
      <c r="J67" s="102">
        <f>J369</f>
        <v>0</v>
      </c>
      <c r="L67" s="99"/>
    </row>
    <row r="68" spans="2:12" s="9" customFormat="1" ht="19.899999999999999" customHeight="1">
      <c r="B68" s="103"/>
      <c r="D68" s="104" t="s">
        <v>107</v>
      </c>
      <c r="E68" s="105"/>
      <c r="F68" s="105"/>
      <c r="G68" s="105"/>
      <c r="H68" s="105"/>
      <c r="I68" s="105"/>
      <c r="J68" s="106">
        <f>J370</f>
        <v>0</v>
      </c>
      <c r="L68" s="103"/>
    </row>
    <row r="69" spans="2:12" s="9" customFormat="1" ht="19.899999999999999" customHeight="1">
      <c r="B69" s="103"/>
      <c r="D69" s="104" t="s">
        <v>108</v>
      </c>
      <c r="E69" s="105"/>
      <c r="F69" s="105"/>
      <c r="G69" s="105"/>
      <c r="H69" s="105"/>
      <c r="I69" s="105"/>
      <c r="J69" s="106">
        <f>J376</f>
        <v>0</v>
      </c>
      <c r="L69" s="103"/>
    </row>
    <row r="70" spans="2:12" s="9" customFormat="1" ht="19.899999999999999" customHeight="1">
      <c r="B70" s="103"/>
      <c r="D70" s="104" t="s">
        <v>109</v>
      </c>
      <c r="E70" s="105"/>
      <c r="F70" s="105"/>
      <c r="G70" s="105"/>
      <c r="H70" s="105"/>
      <c r="I70" s="105"/>
      <c r="J70" s="106">
        <f>J387</f>
        <v>0</v>
      </c>
      <c r="L70" s="103"/>
    </row>
    <row r="71" spans="2:12" s="9" customFormat="1" ht="19.899999999999999" customHeight="1">
      <c r="B71" s="103"/>
      <c r="D71" s="104" t="s">
        <v>110</v>
      </c>
      <c r="E71" s="105"/>
      <c r="F71" s="105"/>
      <c r="G71" s="105"/>
      <c r="H71" s="105"/>
      <c r="I71" s="105"/>
      <c r="J71" s="106">
        <f>J406</f>
        <v>0</v>
      </c>
      <c r="L71" s="103"/>
    </row>
    <row r="72" spans="2:12" s="9" customFormat="1" ht="19.899999999999999" customHeight="1">
      <c r="B72" s="103"/>
      <c r="D72" s="104" t="s">
        <v>111</v>
      </c>
      <c r="E72" s="105"/>
      <c r="F72" s="105"/>
      <c r="G72" s="105"/>
      <c r="H72" s="105"/>
      <c r="I72" s="105"/>
      <c r="J72" s="106">
        <f>J422</f>
        <v>0</v>
      </c>
      <c r="L72" s="103"/>
    </row>
    <row r="73" spans="2:12" s="9" customFormat="1" ht="19.899999999999999" customHeight="1">
      <c r="B73" s="103"/>
      <c r="D73" s="104" t="s">
        <v>112</v>
      </c>
      <c r="E73" s="105"/>
      <c r="F73" s="105"/>
      <c r="G73" s="105"/>
      <c r="H73" s="105"/>
      <c r="I73" s="105"/>
      <c r="J73" s="106">
        <f>J457</f>
        <v>0</v>
      </c>
      <c r="L73" s="103"/>
    </row>
    <row r="74" spans="2:12" s="9" customFormat="1" ht="19.899999999999999" customHeight="1">
      <c r="B74" s="103"/>
      <c r="D74" s="104" t="s">
        <v>113</v>
      </c>
      <c r="E74" s="105"/>
      <c r="F74" s="105"/>
      <c r="G74" s="105"/>
      <c r="H74" s="105"/>
      <c r="I74" s="105"/>
      <c r="J74" s="106">
        <f>J479</f>
        <v>0</v>
      </c>
      <c r="L74" s="103"/>
    </row>
    <row r="75" spans="2:12" s="9" customFormat="1" ht="19.899999999999999" customHeight="1">
      <c r="B75" s="103"/>
      <c r="D75" s="104" t="s">
        <v>114</v>
      </c>
      <c r="E75" s="105"/>
      <c r="F75" s="105"/>
      <c r="G75" s="105"/>
      <c r="H75" s="105"/>
      <c r="I75" s="105"/>
      <c r="J75" s="106">
        <f>J489</f>
        <v>0</v>
      </c>
      <c r="L75" s="103"/>
    </row>
    <row r="76" spans="2:12" s="9" customFormat="1" ht="19.899999999999999" customHeight="1">
      <c r="B76" s="103"/>
      <c r="D76" s="104" t="s">
        <v>115</v>
      </c>
      <c r="E76" s="105"/>
      <c r="F76" s="105"/>
      <c r="G76" s="105"/>
      <c r="H76" s="105"/>
      <c r="I76" s="105"/>
      <c r="J76" s="106">
        <f>J502</f>
        <v>0</v>
      </c>
      <c r="L76" s="103"/>
    </row>
    <row r="77" spans="2:12" s="9" customFormat="1" ht="19.899999999999999" customHeight="1">
      <c r="B77" s="103"/>
      <c r="D77" s="104" t="s">
        <v>116</v>
      </c>
      <c r="E77" s="105"/>
      <c r="F77" s="105"/>
      <c r="G77" s="105"/>
      <c r="H77" s="105"/>
      <c r="I77" s="105"/>
      <c r="J77" s="106">
        <f>J511</f>
        <v>0</v>
      </c>
      <c r="L77" s="103"/>
    </row>
    <row r="78" spans="2:12" s="9" customFormat="1" ht="19.899999999999999" customHeight="1">
      <c r="B78" s="103"/>
      <c r="D78" s="104" t="s">
        <v>117</v>
      </c>
      <c r="E78" s="105"/>
      <c r="F78" s="105"/>
      <c r="G78" s="105"/>
      <c r="H78" s="105"/>
      <c r="I78" s="105"/>
      <c r="J78" s="106">
        <f>J522</f>
        <v>0</v>
      </c>
      <c r="L78" s="103"/>
    </row>
    <row r="79" spans="2:12" s="9" customFormat="1" ht="19.899999999999999" customHeight="1">
      <c r="B79" s="103"/>
      <c r="D79" s="104" t="s">
        <v>118</v>
      </c>
      <c r="E79" s="105"/>
      <c r="F79" s="105"/>
      <c r="G79" s="105"/>
      <c r="H79" s="105"/>
      <c r="I79" s="105"/>
      <c r="J79" s="106">
        <f>J552</f>
        <v>0</v>
      </c>
      <c r="L79" s="103"/>
    </row>
    <row r="80" spans="2:12" s="9" customFormat="1" ht="19.899999999999999" customHeight="1">
      <c r="B80" s="103"/>
      <c r="D80" s="104" t="s">
        <v>119</v>
      </c>
      <c r="E80" s="105"/>
      <c r="F80" s="105"/>
      <c r="G80" s="105"/>
      <c r="H80" s="105"/>
      <c r="I80" s="105"/>
      <c r="J80" s="106">
        <f>J577</f>
        <v>0</v>
      </c>
      <c r="L80" s="103"/>
    </row>
    <row r="81" spans="2:12" s="9" customFormat="1" ht="19.899999999999999" customHeight="1">
      <c r="B81" s="103"/>
      <c r="D81" s="104" t="s">
        <v>120</v>
      </c>
      <c r="E81" s="105"/>
      <c r="F81" s="105"/>
      <c r="G81" s="105"/>
      <c r="H81" s="105"/>
      <c r="I81" s="105"/>
      <c r="J81" s="106">
        <f>J586</f>
        <v>0</v>
      </c>
      <c r="L81" s="103"/>
    </row>
    <row r="82" spans="2:12" s="9" customFormat="1" ht="19.899999999999999" customHeight="1">
      <c r="B82" s="103"/>
      <c r="D82" s="104" t="s">
        <v>121</v>
      </c>
      <c r="E82" s="105"/>
      <c r="F82" s="105"/>
      <c r="G82" s="105"/>
      <c r="H82" s="105"/>
      <c r="I82" s="105"/>
      <c r="J82" s="106">
        <f>J624</f>
        <v>0</v>
      </c>
      <c r="L82" s="103"/>
    </row>
    <row r="83" spans="2:12" s="9" customFormat="1" ht="19.899999999999999" customHeight="1">
      <c r="B83" s="103"/>
      <c r="D83" s="104" t="s">
        <v>122</v>
      </c>
      <c r="E83" s="105"/>
      <c r="F83" s="105"/>
      <c r="G83" s="105"/>
      <c r="H83" s="105"/>
      <c r="I83" s="105"/>
      <c r="J83" s="106">
        <f>J666</f>
        <v>0</v>
      </c>
      <c r="L83" s="103"/>
    </row>
    <row r="84" spans="2:12" s="9" customFormat="1" ht="19.899999999999999" customHeight="1">
      <c r="B84" s="103"/>
      <c r="D84" s="104" t="s">
        <v>123</v>
      </c>
      <c r="E84" s="105"/>
      <c r="F84" s="105"/>
      <c r="G84" s="105"/>
      <c r="H84" s="105"/>
      <c r="I84" s="105"/>
      <c r="J84" s="106">
        <f>J686</f>
        <v>0</v>
      </c>
      <c r="L84" s="103"/>
    </row>
    <row r="85" spans="2:12" s="8" customFormat="1" ht="24.95" customHeight="1">
      <c r="B85" s="99"/>
      <c r="D85" s="100" t="s">
        <v>124</v>
      </c>
      <c r="E85" s="101"/>
      <c r="F85" s="101"/>
      <c r="G85" s="101"/>
      <c r="H85" s="101"/>
      <c r="I85" s="101"/>
      <c r="J85" s="102">
        <f>J728</f>
        <v>0</v>
      </c>
      <c r="L85" s="99"/>
    </row>
    <row r="86" spans="2:12" s="9" customFormat="1" ht="19.899999999999999" customHeight="1">
      <c r="B86" s="103"/>
      <c r="D86" s="104" t="s">
        <v>125</v>
      </c>
      <c r="E86" s="105"/>
      <c r="F86" s="105"/>
      <c r="G86" s="105"/>
      <c r="H86" s="105"/>
      <c r="I86" s="105"/>
      <c r="J86" s="106">
        <f>J729</f>
        <v>0</v>
      </c>
      <c r="L86" s="103"/>
    </row>
    <row r="87" spans="2:12" s="9" customFormat="1" ht="19.899999999999999" customHeight="1">
      <c r="B87" s="103"/>
      <c r="D87" s="104" t="s">
        <v>126</v>
      </c>
      <c r="E87" s="105"/>
      <c r="F87" s="105"/>
      <c r="G87" s="105"/>
      <c r="H87" s="105"/>
      <c r="I87" s="105"/>
      <c r="J87" s="106">
        <f>J732</f>
        <v>0</v>
      </c>
      <c r="L87" s="103"/>
    </row>
    <row r="88" spans="2:12" s="1" customFormat="1" ht="21.75" customHeight="1">
      <c r="B88" s="32"/>
      <c r="L88" s="32"/>
    </row>
    <row r="89" spans="2:12" s="1" customFormat="1" ht="6.95" customHeight="1"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32"/>
    </row>
    <row r="93" spans="2:12" s="1" customFormat="1" ht="6.95" customHeight="1"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32"/>
    </row>
    <row r="94" spans="2:12" s="1" customFormat="1" ht="24.95" customHeight="1">
      <c r="B94" s="32"/>
      <c r="C94" s="21" t="s">
        <v>127</v>
      </c>
      <c r="L94" s="32"/>
    </row>
    <row r="95" spans="2:12" s="1" customFormat="1" ht="6.95" customHeight="1">
      <c r="B95" s="32"/>
      <c r="L95" s="32"/>
    </row>
    <row r="96" spans="2:12" s="1" customFormat="1" ht="12" customHeight="1">
      <c r="B96" s="32"/>
      <c r="C96" s="27" t="s">
        <v>16</v>
      </c>
      <c r="L96" s="32"/>
    </row>
    <row r="97" spans="2:65" s="1" customFormat="1" ht="16.5" customHeight="1">
      <c r="B97" s="32"/>
      <c r="E97" s="302" t="str">
        <f>E7</f>
        <v>Modernizace učeben ZŠ Slezská Ostrava II (PD, AD, IČ)</v>
      </c>
      <c r="F97" s="303"/>
      <c r="G97" s="303"/>
      <c r="H97" s="303"/>
      <c r="L97" s="32"/>
    </row>
    <row r="98" spans="2:65" s="1" customFormat="1" ht="12" customHeight="1">
      <c r="B98" s="32"/>
      <c r="C98" s="27" t="s">
        <v>93</v>
      </c>
      <c r="L98" s="32"/>
    </row>
    <row r="99" spans="2:65" s="1" customFormat="1" ht="16.5" customHeight="1">
      <c r="B99" s="32"/>
      <c r="E99" s="265" t="str">
        <f>E9</f>
        <v>31 - ZŠ Pěší - Cvičná kuchyňka - stavební část</v>
      </c>
      <c r="F99" s="304"/>
      <c r="G99" s="304"/>
      <c r="H99" s="304"/>
      <c r="L99" s="32"/>
    </row>
    <row r="100" spans="2:65" s="1" customFormat="1" ht="6.95" customHeight="1">
      <c r="B100" s="32"/>
      <c r="L100" s="32"/>
    </row>
    <row r="101" spans="2:65" s="1" customFormat="1" ht="12" customHeight="1">
      <c r="B101" s="32"/>
      <c r="C101" s="27" t="s">
        <v>21</v>
      </c>
      <c r="F101" s="25" t="str">
        <f>F12</f>
        <v>Slezská Ostrava</v>
      </c>
      <c r="I101" s="27" t="s">
        <v>23</v>
      </c>
      <c r="J101" s="49" t="str">
        <f>IF(J12="","",J12)</f>
        <v>30. 11. 2021</v>
      </c>
      <c r="L101" s="32"/>
    </row>
    <row r="102" spans="2:65" s="1" customFormat="1" ht="6.95" customHeight="1">
      <c r="B102" s="32"/>
      <c r="L102" s="32"/>
    </row>
    <row r="103" spans="2:65" s="1" customFormat="1" ht="15.2" customHeight="1">
      <c r="B103" s="32"/>
      <c r="C103" s="27" t="s">
        <v>25</v>
      </c>
      <c r="F103" s="25" t="str">
        <f>E15</f>
        <v>Městský obvod Slezská Ostrava</v>
      </c>
      <c r="I103" s="27" t="s">
        <v>31</v>
      </c>
      <c r="J103" s="30" t="str">
        <f>E21</f>
        <v>Kapego projekt s.r.o.</v>
      </c>
      <c r="L103" s="32"/>
    </row>
    <row r="104" spans="2:65" s="1" customFormat="1" ht="15.2" customHeight="1">
      <c r="B104" s="32"/>
      <c r="C104" s="27" t="s">
        <v>29</v>
      </c>
      <c r="F104" s="25" t="str">
        <f>IF(E18="","",E18)</f>
        <v>Vyplň údaj</v>
      </c>
      <c r="I104" s="27" t="s">
        <v>34</v>
      </c>
      <c r="J104" s="30" t="str">
        <f>E24</f>
        <v>Pavel Klus</v>
      </c>
      <c r="L104" s="32"/>
    </row>
    <row r="105" spans="2:65" s="1" customFormat="1" ht="10.35" customHeight="1">
      <c r="B105" s="32"/>
      <c r="L105" s="32"/>
    </row>
    <row r="106" spans="2:65" s="10" customFormat="1" ht="29.25" customHeight="1">
      <c r="B106" s="107"/>
      <c r="C106" s="108" t="s">
        <v>128</v>
      </c>
      <c r="D106" s="109" t="s">
        <v>57</v>
      </c>
      <c r="E106" s="109" t="s">
        <v>53</v>
      </c>
      <c r="F106" s="109" t="s">
        <v>54</v>
      </c>
      <c r="G106" s="109" t="s">
        <v>129</v>
      </c>
      <c r="H106" s="109" t="s">
        <v>130</v>
      </c>
      <c r="I106" s="109" t="s">
        <v>131</v>
      </c>
      <c r="J106" s="109" t="s">
        <v>97</v>
      </c>
      <c r="K106" s="110" t="s">
        <v>132</v>
      </c>
      <c r="L106" s="107"/>
      <c r="M106" s="56" t="s">
        <v>19</v>
      </c>
      <c r="N106" s="57" t="s">
        <v>42</v>
      </c>
      <c r="O106" s="57" t="s">
        <v>133</v>
      </c>
      <c r="P106" s="57" t="s">
        <v>134</v>
      </c>
      <c r="Q106" s="57" t="s">
        <v>135</v>
      </c>
      <c r="R106" s="57" t="s">
        <v>136</v>
      </c>
      <c r="S106" s="57" t="s">
        <v>137</v>
      </c>
      <c r="T106" s="58" t="s">
        <v>138</v>
      </c>
    </row>
    <row r="107" spans="2:65" s="1" customFormat="1" ht="22.9" customHeight="1">
      <c r="B107" s="32"/>
      <c r="C107" s="61" t="s">
        <v>139</v>
      </c>
      <c r="J107" s="111">
        <f>BK107</f>
        <v>0</v>
      </c>
      <c r="L107" s="32"/>
      <c r="M107" s="59"/>
      <c r="N107" s="50"/>
      <c r="O107" s="50"/>
      <c r="P107" s="112">
        <f>P108+P369+P728</f>
        <v>0</v>
      </c>
      <c r="Q107" s="50"/>
      <c r="R107" s="112">
        <f>R108+R369+R728</f>
        <v>17.814111370000003</v>
      </c>
      <c r="S107" s="50"/>
      <c r="T107" s="113">
        <f>T108+T369+T728</f>
        <v>24.6669096</v>
      </c>
      <c r="AT107" s="17" t="s">
        <v>71</v>
      </c>
      <c r="AU107" s="17" t="s">
        <v>98</v>
      </c>
      <c r="BK107" s="114">
        <f>BK108+BK369+BK728</f>
        <v>0</v>
      </c>
    </row>
    <row r="108" spans="2:65" s="11" customFormat="1" ht="25.9" customHeight="1">
      <c r="B108" s="115"/>
      <c r="D108" s="116" t="s">
        <v>71</v>
      </c>
      <c r="E108" s="117" t="s">
        <v>140</v>
      </c>
      <c r="F108" s="117" t="s">
        <v>141</v>
      </c>
      <c r="I108" s="118"/>
      <c r="J108" s="119">
        <f>BK108</f>
        <v>0</v>
      </c>
      <c r="L108" s="115"/>
      <c r="M108" s="120"/>
      <c r="P108" s="121">
        <f>P109+P143+P159+P252+P351+P365</f>
        <v>0</v>
      </c>
      <c r="R108" s="121">
        <f>R109+R143+R159+R252+R351+R365</f>
        <v>15.644229650000002</v>
      </c>
      <c r="T108" s="122">
        <f>T109+T143+T159+T252+T351+T365</f>
        <v>20.2179626</v>
      </c>
      <c r="AR108" s="116" t="s">
        <v>80</v>
      </c>
      <c r="AT108" s="123" t="s">
        <v>71</v>
      </c>
      <c r="AU108" s="123" t="s">
        <v>72</v>
      </c>
      <c r="AY108" s="116" t="s">
        <v>142</v>
      </c>
      <c r="BK108" s="124">
        <f>BK109+BK143+BK159+BK252+BK351+BK365</f>
        <v>0</v>
      </c>
    </row>
    <row r="109" spans="2:65" s="11" customFormat="1" ht="22.9" customHeight="1">
      <c r="B109" s="115"/>
      <c r="D109" s="116" t="s">
        <v>71</v>
      </c>
      <c r="E109" s="125" t="s">
        <v>143</v>
      </c>
      <c r="F109" s="125" t="s">
        <v>144</v>
      </c>
      <c r="I109" s="118"/>
      <c r="J109" s="126">
        <f>BK109</f>
        <v>0</v>
      </c>
      <c r="L109" s="115"/>
      <c r="M109" s="120"/>
      <c r="P109" s="121">
        <f>SUM(P110:P142)</f>
        <v>0</v>
      </c>
      <c r="R109" s="121">
        <f>SUM(R110:R142)</f>
        <v>2.5690347500000006</v>
      </c>
      <c r="T109" s="122">
        <f>SUM(T110:T142)</f>
        <v>0</v>
      </c>
      <c r="AR109" s="116" t="s">
        <v>80</v>
      </c>
      <c r="AT109" s="123" t="s">
        <v>71</v>
      </c>
      <c r="AU109" s="123" t="s">
        <v>80</v>
      </c>
      <c r="AY109" s="116" t="s">
        <v>142</v>
      </c>
      <c r="BK109" s="124">
        <f>SUM(BK110:BK142)</f>
        <v>0</v>
      </c>
    </row>
    <row r="110" spans="2:65" s="1" customFormat="1" ht="24.2" customHeight="1">
      <c r="B110" s="32"/>
      <c r="C110" s="127" t="s">
        <v>80</v>
      </c>
      <c r="D110" s="127" t="s">
        <v>145</v>
      </c>
      <c r="E110" s="128" t="s">
        <v>146</v>
      </c>
      <c r="F110" s="129" t="s">
        <v>147</v>
      </c>
      <c r="G110" s="130" t="s">
        <v>148</v>
      </c>
      <c r="H110" s="131">
        <v>0.9</v>
      </c>
      <c r="I110" s="132"/>
      <c r="J110" s="133">
        <f>ROUND(I110*H110,2)</f>
        <v>0</v>
      </c>
      <c r="K110" s="129" t="s">
        <v>149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1.8774999999999999</v>
      </c>
      <c r="R110" s="136">
        <f>Q110*H110</f>
        <v>1.6897500000000001</v>
      </c>
      <c r="S110" s="136">
        <v>0</v>
      </c>
      <c r="T110" s="137">
        <f>S110*H110</f>
        <v>0</v>
      </c>
      <c r="AR110" s="138" t="s">
        <v>150</v>
      </c>
      <c r="AT110" s="138" t="s">
        <v>145</v>
      </c>
      <c r="AU110" s="138" t="s">
        <v>82</v>
      </c>
      <c r="AY110" s="17" t="s">
        <v>142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150</v>
      </c>
      <c r="BM110" s="138" t="s">
        <v>151</v>
      </c>
    </row>
    <row r="111" spans="2:65" s="1" customFormat="1" ht="19.5">
      <c r="B111" s="32"/>
      <c r="D111" s="140" t="s">
        <v>152</v>
      </c>
      <c r="F111" s="141" t="s">
        <v>153</v>
      </c>
      <c r="I111" s="142"/>
      <c r="L111" s="32"/>
      <c r="M111" s="143"/>
      <c r="T111" s="53"/>
      <c r="AT111" s="17" t="s">
        <v>152</v>
      </c>
      <c r="AU111" s="17" t="s">
        <v>82</v>
      </c>
    </row>
    <row r="112" spans="2:65" s="1" customFormat="1" ht="11.25">
      <c r="B112" s="32"/>
      <c r="D112" s="144" t="s">
        <v>154</v>
      </c>
      <c r="F112" s="145" t="s">
        <v>155</v>
      </c>
      <c r="I112" s="142"/>
      <c r="L112" s="32"/>
      <c r="M112" s="143"/>
      <c r="T112" s="53"/>
      <c r="AT112" s="17" t="s">
        <v>154</v>
      </c>
      <c r="AU112" s="17" t="s">
        <v>82</v>
      </c>
    </row>
    <row r="113" spans="2:65" s="12" customFormat="1" ht="11.25">
      <c r="B113" s="146"/>
      <c r="D113" s="140" t="s">
        <v>156</v>
      </c>
      <c r="E113" s="147" t="s">
        <v>19</v>
      </c>
      <c r="F113" s="148" t="s">
        <v>157</v>
      </c>
      <c r="H113" s="147" t="s">
        <v>19</v>
      </c>
      <c r="I113" s="149"/>
      <c r="L113" s="146"/>
      <c r="M113" s="150"/>
      <c r="T113" s="151"/>
      <c r="AT113" s="147" t="s">
        <v>156</v>
      </c>
      <c r="AU113" s="147" t="s">
        <v>82</v>
      </c>
      <c r="AV113" s="12" t="s">
        <v>80</v>
      </c>
      <c r="AW113" s="12" t="s">
        <v>33</v>
      </c>
      <c r="AX113" s="12" t="s">
        <v>72</v>
      </c>
      <c r="AY113" s="147" t="s">
        <v>142</v>
      </c>
    </row>
    <row r="114" spans="2:65" s="13" customFormat="1" ht="11.25">
      <c r="B114" s="152"/>
      <c r="D114" s="140" t="s">
        <v>156</v>
      </c>
      <c r="E114" s="153" t="s">
        <v>19</v>
      </c>
      <c r="F114" s="154" t="s">
        <v>158</v>
      </c>
      <c r="H114" s="155">
        <v>0.9</v>
      </c>
      <c r="I114" s="156"/>
      <c r="L114" s="152"/>
      <c r="M114" s="157"/>
      <c r="T114" s="158"/>
      <c r="AT114" s="153" t="s">
        <v>156</v>
      </c>
      <c r="AU114" s="153" t="s">
        <v>82</v>
      </c>
      <c r="AV114" s="13" t="s">
        <v>82</v>
      </c>
      <c r="AW114" s="13" t="s">
        <v>33</v>
      </c>
      <c r="AX114" s="13" t="s">
        <v>80</v>
      </c>
      <c r="AY114" s="153" t="s">
        <v>142</v>
      </c>
    </row>
    <row r="115" spans="2:65" s="1" customFormat="1" ht="33" customHeight="1">
      <c r="B115" s="32"/>
      <c r="C115" s="127" t="s">
        <v>82</v>
      </c>
      <c r="D115" s="127" t="s">
        <v>145</v>
      </c>
      <c r="E115" s="128" t="s">
        <v>159</v>
      </c>
      <c r="F115" s="129" t="s">
        <v>160</v>
      </c>
      <c r="G115" s="130" t="s">
        <v>161</v>
      </c>
      <c r="H115" s="131">
        <v>1</v>
      </c>
      <c r="I115" s="132"/>
      <c r="J115" s="133">
        <f>ROUND(I115*H115,2)</f>
        <v>0</v>
      </c>
      <c r="K115" s="129" t="s">
        <v>149</v>
      </c>
      <c r="L115" s="32"/>
      <c r="M115" s="134" t="s">
        <v>19</v>
      </c>
      <c r="N115" s="135" t="s">
        <v>43</v>
      </c>
      <c r="P115" s="136">
        <f>O115*H115</f>
        <v>0</v>
      </c>
      <c r="Q115" s="136">
        <v>3.193E-2</v>
      </c>
      <c r="R115" s="136">
        <f>Q115*H115</f>
        <v>3.193E-2</v>
      </c>
      <c r="S115" s="136">
        <v>0</v>
      </c>
      <c r="T115" s="137">
        <f>S115*H115</f>
        <v>0</v>
      </c>
      <c r="AR115" s="138" t="s">
        <v>150</v>
      </c>
      <c r="AT115" s="138" t="s">
        <v>145</v>
      </c>
      <c r="AU115" s="138" t="s">
        <v>82</v>
      </c>
      <c r="AY115" s="17" t="s">
        <v>142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80</v>
      </c>
      <c r="BK115" s="139">
        <f>ROUND(I115*H115,2)</f>
        <v>0</v>
      </c>
      <c r="BL115" s="17" t="s">
        <v>150</v>
      </c>
      <c r="BM115" s="138" t="s">
        <v>162</v>
      </c>
    </row>
    <row r="116" spans="2:65" s="1" customFormat="1" ht="29.25">
      <c r="B116" s="32"/>
      <c r="D116" s="140" t="s">
        <v>152</v>
      </c>
      <c r="F116" s="141" t="s">
        <v>163</v>
      </c>
      <c r="I116" s="142"/>
      <c r="L116" s="32"/>
      <c r="M116" s="143"/>
      <c r="T116" s="53"/>
      <c r="AT116" s="17" t="s">
        <v>152</v>
      </c>
      <c r="AU116" s="17" t="s">
        <v>82</v>
      </c>
    </row>
    <row r="117" spans="2:65" s="1" customFormat="1" ht="11.25">
      <c r="B117" s="32"/>
      <c r="D117" s="144" t="s">
        <v>154</v>
      </c>
      <c r="F117" s="145" t="s">
        <v>164</v>
      </c>
      <c r="I117" s="142"/>
      <c r="L117" s="32"/>
      <c r="M117" s="143"/>
      <c r="T117" s="53"/>
      <c r="AT117" s="17" t="s">
        <v>154</v>
      </c>
      <c r="AU117" s="17" t="s">
        <v>82</v>
      </c>
    </row>
    <row r="118" spans="2:65" s="1" customFormat="1" ht="37.9" customHeight="1">
      <c r="B118" s="32"/>
      <c r="C118" s="127" t="s">
        <v>143</v>
      </c>
      <c r="D118" s="127" t="s">
        <v>145</v>
      </c>
      <c r="E118" s="128" t="s">
        <v>165</v>
      </c>
      <c r="F118" s="129" t="s">
        <v>166</v>
      </c>
      <c r="G118" s="130" t="s">
        <v>167</v>
      </c>
      <c r="H118" s="131">
        <v>0.47499999999999998</v>
      </c>
      <c r="I118" s="132"/>
      <c r="J118" s="133">
        <f>ROUND(I118*H118,2)</f>
        <v>0</v>
      </c>
      <c r="K118" s="129" t="s">
        <v>149</v>
      </c>
      <c r="L118" s="32"/>
      <c r="M118" s="134" t="s">
        <v>19</v>
      </c>
      <c r="N118" s="135" t="s">
        <v>43</v>
      </c>
      <c r="P118" s="136">
        <f>O118*H118</f>
        <v>0</v>
      </c>
      <c r="Q118" s="136">
        <v>1.7090000000000001E-2</v>
      </c>
      <c r="R118" s="136">
        <f>Q118*H118</f>
        <v>8.11775E-3</v>
      </c>
      <c r="S118" s="136">
        <v>0</v>
      </c>
      <c r="T118" s="137">
        <f>S118*H118</f>
        <v>0</v>
      </c>
      <c r="AR118" s="138" t="s">
        <v>150</v>
      </c>
      <c r="AT118" s="138" t="s">
        <v>145</v>
      </c>
      <c r="AU118" s="138" t="s">
        <v>82</v>
      </c>
      <c r="AY118" s="17" t="s">
        <v>142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80</v>
      </c>
      <c r="BK118" s="139">
        <f>ROUND(I118*H118,2)</f>
        <v>0</v>
      </c>
      <c r="BL118" s="17" t="s">
        <v>150</v>
      </c>
      <c r="BM118" s="138" t="s">
        <v>168</v>
      </c>
    </row>
    <row r="119" spans="2:65" s="1" customFormat="1" ht="19.5">
      <c r="B119" s="32"/>
      <c r="D119" s="140" t="s">
        <v>152</v>
      </c>
      <c r="F119" s="141" t="s">
        <v>169</v>
      </c>
      <c r="I119" s="142"/>
      <c r="L119" s="32"/>
      <c r="M119" s="143"/>
      <c r="T119" s="53"/>
      <c r="AT119" s="17" t="s">
        <v>152</v>
      </c>
      <c r="AU119" s="17" t="s">
        <v>82</v>
      </c>
    </row>
    <row r="120" spans="2:65" s="1" customFormat="1" ht="11.25">
      <c r="B120" s="32"/>
      <c r="D120" s="144" t="s">
        <v>154</v>
      </c>
      <c r="F120" s="145" t="s">
        <v>170</v>
      </c>
      <c r="I120" s="142"/>
      <c r="L120" s="32"/>
      <c r="M120" s="143"/>
      <c r="T120" s="53"/>
      <c r="AT120" s="17" t="s">
        <v>154</v>
      </c>
      <c r="AU120" s="17" t="s">
        <v>82</v>
      </c>
    </row>
    <row r="121" spans="2:65" s="13" customFormat="1" ht="11.25">
      <c r="B121" s="152"/>
      <c r="D121" s="140" t="s">
        <v>156</v>
      </c>
      <c r="E121" s="153" t="s">
        <v>19</v>
      </c>
      <c r="F121" s="154" t="s">
        <v>171</v>
      </c>
      <c r="H121" s="155">
        <v>0.26800000000000002</v>
      </c>
      <c r="I121" s="156"/>
      <c r="L121" s="152"/>
      <c r="M121" s="157"/>
      <c r="T121" s="158"/>
      <c r="AT121" s="153" t="s">
        <v>156</v>
      </c>
      <c r="AU121" s="153" t="s">
        <v>82</v>
      </c>
      <c r="AV121" s="13" t="s">
        <v>82</v>
      </c>
      <c r="AW121" s="13" t="s">
        <v>33</v>
      </c>
      <c r="AX121" s="13" t="s">
        <v>72</v>
      </c>
      <c r="AY121" s="153" t="s">
        <v>142</v>
      </c>
    </row>
    <row r="122" spans="2:65" s="13" customFormat="1" ht="11.25">
      <c r="B122" s="152"/>
      <c r="D122" s="140" t="s">
        <v>156</v>
      </c>
      <c r="E122" s="153" t="s">
        <v>19</v>
      </c>
      <c r="F122" s="154" t="s">
        <v>172</v>
      </c>
      <c r="H122" s="155">
        <v>0.20699999999999999</v>
      </c>
      <c r="I122" s="156"/>
      <c r="L122" s="152"/>
      <c r="M122" s="157"/>
      <c r="T122" s="158"/>
      <c r="AT122" s="153" t="s">
        <v>156</v>
      </c>
      <c r="AU122" s="153" t="s">
        <v>82</v>
      </c>
      <c r="AV122" s="13" t="s">
        <v>82</v>
      </c>
      <c r="AW122" s="13" t="s">
        <v>33</v>
      </c>
      <c r="AX122" s="13" t="s">
        <v>72</v>
      </c>
      <c r="AY122" s="153" t="s">
        <v>142</v>
      </c>
    </row>
    <row r="123" spans="2:65" s="14" customFormat="1" ht="11.25">
      <c r="B123" s="159"/>
      <c r="D123" s="140" t="s">
        <v>156</v>
      </c>
      <c r="E123" s="160" t="s">
        <v>19</v>
      </c>
      <c r="F123" s="161" t="s">
        <v>173</v>
      </c>
      <c r="H123" s="162">
        <v>0.47499999999999998</v>
      </c>
      <c r="I123" s="163"/>
      <c r="L123" s="159"/>
      <c r="M123" s="164"/>
      <c r="T123" s="165"/>
      <c r="AT123" s="160" t="s">
        <v>156</v>
      </c>
      <c r="AU123" s="160" t="s">
        <v>82</v>
      </c>
      <c r="AV123" s="14" t="s">
        <v>150</v>
      </c>
      <c r="AW123" s="14" t="s">
        <v>33</v>
      </c>
      <c r="AX123" s="14" t="s">
        <v>80</v>
      </c>
      <c r="AY123" s="160" t="s">
        <v>142</v>
      </c>
    </row>
    <row r="124" spans="2:65" s="1" customFormat="1" ht="24.2" customHeight="1">
      <c r="B124" s="32"/>
      <c r="C124" s="166" t="s">
        <v>150</v>
      </c>
      <c r="D124" s="166" t="s">
        <v>174</v>
      </c>
      <c r="E124" s="167" t="s">
        <v>175</v>
      </c>
      <c r="F124" s="168" t="s">
        <v>176</v>
      </c>
      <c r="G124" s="169" t="s">
        <v>167</v>
      </c>
      <c r="H124" s="170">
        <v>0.48899999999999999</v>
      </c>
      <c r="I124" s="171"/>
      <c r="J124" s="172">
        <f>ROUND(I124*H124,2)</f>
        <v>0</v>
      </c>
      <c r="K124" s="168" t="s">
        <v>149</v>
      </c>
      <c r="L124" s="173"/>
      <c r="M124" s="174" t="s">
        <v>19</v>
      </c>
      <c r="N124" s="175" t="s">
        <v>43</v>
      </c>
      <c r="P124" s="136">
        <f>O124*H124</f>
        <v>0</v>
      </c>
      <c r="Q124" s="136">
        <v>1</v>
      </c>
      <c r="R124" s="136">
        <f>Q124*H124</f>
        <v>0.48899999999999999</v>
      </c>
      <c r="S124" s="136">
        <v>0</v>
      </c>
      <c r="T124" s="137">
        <f>S124*H124</f>
        <v>0</v>
      </c>
      <c r="AR124" s="138" t="s">
        <v>177</v>
      </c>
      <c r="AT124" s="138" t="s">
        <v>174</v>
      </c>
      <c r="AU124" s="138" t="s">
        <v>82</v>
      </c>
      <c r="AY124" s="17" t="s">
        <v>142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80</v>
      </c>
      <c r="BK124" s="139">
        <f>ROUND(I124*H124,2)</f>
        <v>0</v>
      </c>
      <c r="BL124" s="17" t="s">
        <v>150</v>
      </c>
      <c r="BM124" s="138" t="s">
        <v>178</v>
      </c>
    </row>
    <row r="125" spans="2:65" s="1" customFormat="1" ht="11.25">
      <c r="B125" s="32"/>
      <c r="D125" s="140" t="s">
        <v>152</v>
      </c>
      <c r="F125" s="141" t="s">
        <v>176</v>
      </c>
      <c r="I125" s="142"/>
      <c r="L125" s="32"/>
      <c r="M125" s="143"/>
      <c r="T125" s="53"/>
      <c r="AT125" s="17" t="s">
        <v>152</v>
      </c>
      <c r="AU125" s="17" t="s">
        <v>82</v>
      </c>
    </row>
    <row r="126" spans="2:65" s="13" customFormat="1" ht="11.25">
      <c r="B126" s="152"/>
      <c r="D126" s="140" t="s">
        <v>156</v>
      </c>
      <c r="E126" s="153" t="s">
        <v>19</v>
      </c>
      <c r="F126" s="154" t="s">
        <v>179</v>
      </c>
      <c r="H126" s="155">
        <v>0.48899999999999999</v>
      </c>
      <c r="I126" s="156"/>
      <c r="L126" s="152"/>
      <c r="M126" s="157"/>
      <c r="T126" s="158"/>
      <c r="AT126" s="153" t="s">
        <v>156</v>
      </c>
      <c r="AU126" s="153" t="s">
        <v>82</v>
      </c>
      <c r="AV126" s="13" t="s">
        <v>82</v>
      </c>
      <c r="AW126" s="13" t="s">
        <v>33</v>
      </c>
      <c r="AX126" s="13" t="s">
        <v>80</v>
      </c>
      <c r="AY126" s="153" t="s">
        <v>142</v>
      </c>
    </row>
    <row r="127" spans="2:65" s="1" customFormat="1" ht="24.2" customHeight="1">
      <c r="B127" s="32"/>
      <c r="C127" s="127" t="s">
        <v>180</v>
      </c>
      <c r="D127" s="127" t="s">
        <v>145</v>
      </c>
      <c r="E127" s="128" t="s">
        <v>181</v>
      </c>
      <c r="F127" s="129" t="s">
        <v>182</v>
      </c>
      <c r="G127" s="130" t="s">
        <v>167</v>
      </c>
      <c r="H127" s="131">
        <v>5.2999999999999999E-2</v>
      </c>
      <c r="I127" s="132"/>
      <c r="J127" s="133">
        <f>ROUND(I127*H127,2)</f>
        <v>0</v>
      </c>
      <c r="K127" s="129" t="s">
        <v>149</v>
      </c>
      <c r="L127" s="32"/>
      <c r="M127" s="134" t="s">
        <v>19</v>
      </c>
      <c r="N127" s="135" t="s">
        <v>43</v>
      </c>
      <c r="P127" s="136">
        <f>O127*H127</f>
        <v>0</v>
      </c>
      <c r="Q127" s="136">
        <v>1.0900000000000001</v>
      </c>
      <c r="R127" s="136">
        <f>Q127*H127</f>
        <v>5.7770000000000002E-2</v>
      </c>
      <c r="S127" s="136">
        <v>0</v>
      </c>
      <c r="T127" s="137">
        <f>S127*H127</f>
        <v>0</v>
      </c>
      <c r="AR127" s="138" t="s">
        <v>150</v>
      </c>
      <c r="AT127" s="138" t="s">
        <v>145</v>
      </c>
      <c r="AU127" s="138" t="s">
        <v>82</v>
      </c>
      <c r="AY127" s="17" t="s">
        <v>142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80</v>
      </c>
      <c r="BK127" s="139">
        <f>ROUND(I127*H127,2)</f>
        <v>0</v>
      </c>
      <c r="BL127" s="17" t="s">
        <v>150</v>
      </c>
      <c r="BM127" s="138" t="s">
        <v>183</v>
      </c>
    </row>
    <row r="128" spans="2:65" s="1" customFormat="1" ht="19.5">
      <c r="B128" s="32"/>
      <c r="D128" s="140" t="s">
        <v>152</v>
      </c>
      <c r="F128" s="141" t="s">
        <v>184</v>
      </c>
      <c r="I128" s="142"/>
      <c r="L128" s="32"/>
      <c r="M128" s="143"/>
      <c r="T128" s="53"/>
      <c r="AT128" s="17" t="s">
        <v>152</v>
      </c>
      <c r="AU128" s="17" t="s">
        <v>82</v>
      </c>
    </row>
    <row r="129" spans="2:65" s="1" customFormat="1" ht="11.25">
      <c r="B129" s="32"/>
      <c r="D129" s="144" t="s">
        <v>154</v>
      </c>
      <c r="F129" s="145" t="s">
        <v>185</v>
      </c>
      <c r="I129" s="142"/>
      <c r="L129" s="32"/>
      <c r="M129" s="143"/>
      <c r="T129" s="53"/>
      <c r="AT129" s="17" t="s">
        <v>154</v>
      </c>
      <c r="AU129" s="17" t="s">
        <v>82</v>
      </c>
    </row>
    <row r="130" spans="2:65" s="12" customFormat="1" ht="11.25">
      <c r="B130" s="146"/>
      <c r="D130" s="140" t="s">
        <v>156</v>
      </c>
      <c r="E130" s="147" t="s">
        <v>19</v>
      </c>
      <c r="F130" s="148" t="s">
        <v>186</v>
      </c>
      <c r="H130" s="147" t="s">
        <v>19</v>
      </c>
      <c r="I130" s="149"/>
      <c r="L130" s="146"/>
      <c r="M130" s="150"/>
      <c r="T130" s="151"/>
      <c r="AT130" s="147" t="s">
        <v>156</v>
      </c>
      <c r="AU130" s="147" t="s">
        <v>82</v>
      </c>
      <c r="AV130" s="12" t="s">
        <v>80</v>
      </c>
      <c r="AW130" s="12" t="s">
        <v>33</v>
      </c>
      <c r="AX130" s="12" t="s">
        <v>72</v>
      </c>
      <c r="AY130" s="147" t="s">
        <v>142</v>
      </c>
    </row>
    <row r="131" spans="2:65" s="13" customFormat="1" ht="11.25">
      <c r="B131" s="152"/>
      <c r="D131" s="140" t="s">
        <v>156</v>
      </c>
      <c r="E131" s="153" t="s">
        <v>19</v>
      </c>
      <c r="F131" s="154" t="s">
        <v>187</v>
      </c>
      <c r="H131" s="155">
        <v>5.2999999999999999E-2</v>
      </c>
      <c r="I131" s="156"/>
      <c r="L131" s="152"/>
      <c r="M131" s="157"/>
      <c r="T131" s="158"/>
      <c r="AT131" s="153" t="s">
        <v>156</v>
      </c>
      <c r="AU131" s="153" t="s">
        <v>82</v>
      </c>
      <c r="AV131" s="13" t="s">
        <v>82</v>
      </c>
      <c r="AW131" s="13" t="s">
        <v>33</v>
      </c>
      <c r="AX131" s="13" t="s">
        <v>80</v>
      </c>
      <c r="AY131" s="153" t="s">
        <v>142</v>
      </c>
    </row>
    <row r="132" spans="2:65" s="1" customFormat="1" ht="24.2" customHeight="1">
      <c r="B132" s="32"/>
      <c r="C132" s="127" t="s">
        <v>188</v>
      </c>
      <c r="D132" s="127" t="s">
        <v>145</v>
      </c>
      <c r="E132" s="128" t="s">
        <v>189</v>
      </c>
      <c r="F132" s="129" t="s">
        <v>190</v>
      </c>
      <c r="G132" s="130" t="s">
        <v>191</v>
      </c>
      <c r="H132" s="131">
        <v>4.7249999999999996</v>
      </c>
      <c r="I132" s="132"/>
      <c r="J132" s="133">
        <f>ROUND(I132*H132,2)</f>
        <v>0</v>
      </c>
      <c r="K132" s="129" t="s">
        <v>149</v>
      </c>
      <c r="L132" s="32"/>
      <c r="M132" s="134" t="s">
        <v>19</v>
      </c>
      <c r="N132" s="135" t="s">
        <v>43</v>
      </c>
      <c r="P132" s="136">
        <f>O132*H132</f>
        <v>0</v>
      </c>
      <c r="Q132" s="136">
        <v>6.1719999999999997E-2</v>
      </c>
      <c r="R132" s="136">
        <f>Q132*H132</f>
        <v>0.29162699999999997</v>
      </c>
      <c r="S132" s="136">
        <v>0</v>
      </c>
      <c r="T132" s="137">
        <f>S132*H132</f>
        <v>0</v>
      </c>
      <c r="AR132" s="138" t="s">
        <v>150</v>
      </c>
      <c r="AT132" s="138" t="s">
        <v>145</v>
      </c>
      <c r="AU132" s="138" t="s">
        <v>82</v>
      </c>
      <c r="AY132" s="17" t="s">
        <v>142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80</v>
      </c>
      <c r="BK132" s="139">
        <f>ROUND(I132*H132,2)</f>
        <v>0</v>
      </c>
      <c r="BL132" s="17" t="s">
        <v>150</v>
      </c>
      <c r="BM132" s="138" t="s">
        <v>192</v>
      </c>
    </row>
    <row r="133" spans="2:65" s="1" customFormat="1" ht="19.5">
      <c r="B133" s="32"/>
      <c r="D133" s="140" t="s">
        <v>152</v>
      </c>
      <c r="F133" s="141" t="s">
        <v>193</v>
      </c>
      <c r="I133" s="142"/>
      <c r="L133" s="32"/>
      <c r="M133" s="143"/>
      <c r="T133" s="53"/>
      <c r="AT133" s="17" t="s">
        <v>152</v>
      </c>
      <c r="AU133" s="17" t="s">
        <v>82</v>
      </c>
    </row>
    <row r="134" spans="2:65" s="1" customFormat="1" ht="11.25">
      <c r="B134" s="32"/>
      <c r="D134" s="144" t="s">
        <v>154</v>
      </c>
      <c r="F134" s="145" t="s">
        <v>194</v>
      </c>
      <c r="I134" s="142"/>
      <c r="L134" s="32"/>
      <c r="M134" s="143"/>
      <c r="T134" s="53"/>
      <c r="AT134" s="17" t="s">
        <v>154</v>
      </c>
      <c r="AU134" s="17" t="s">
        <v>82</v>
      </c>
    </row>
    <row r="135" spans="2:65" s="12" customFormat="1" ht="11.25">
      <c r="B135" s="146"/>
      <c r="D135" s="140" t="s">
        <v>156</v>
      </c>
      <c r="E135" s="147" t="s">
        <v>19</v>
      </c>
      <c r="F135" s="148" t="s">
        <v>195</v>
      </c>
      <c r="H135" s="147" t="s">
        <v>19</v>
      </c>
      <c r="I135" s="149"/>
      <c r="L135" s="146"/>
      <c r="M135" s="150"/>
      <c r="T135" s="151"/>
      <c r="AT135" s="147" t="s">
        <v>156</v>
      </c>
      <c r="AU135" s="147" t="s">
        <v>82</v>
      </c>
      <c r="AV135" s="12" t="s">
        <v>80</v>
      </c>
      <c r="AW135" s="12" t="s">
        <v>33</v>
      </c>
      <c r="AX135" s="12" t="s">
        <v>72</v>
      </c>
      <c r="AY135" s="147" t="s">
        <v>142</v>
      </c>
    </row>
    <row r="136" spans="2:65" s="13" customFormat="1" ht="11.25">
      <c r="B136" s="152"/>
      <c r="D136" s="140" t="s">
        <v>156</v>
      </c>
      <c r="E136" s="153" t="s">
        <v>19</v>
      </c>
      <c r="F136" s="154" t="s">
        <v>196</v>
      </c>
      <c r="H136" s="155">
        <v>6.3250000000000002</v>
      </c>
      <c r="I136" s="156"/>
      <c r="L136" s="152"/>
      <c r="M136" s="157"/>
      <c r="T136" s="158"/>
      <c r="AT136" s="153" t="s">
        <v>156</v>
      </c>
      <c r="AU136" s="153" t="s">
        <v>82</v>
      </c>
      <c r="AV136" s="13" t="s">
        <v>82</v>
      </c>
      <c r="AW136" s="13" t="s">
        <v>33</v>
      </c>
      <c r="AX136" s="13" t="s">
        <v>72</v>
      </c>
      <c r="AY136" s="153" t="s">
        <v>142</v>
      </c>
    </row>
    <row r="137" spans="2:65" s="13" customFormat="1" ht="11.25">
      <c r="B137" s="152"/>
      <c r="D137" s="140" t="s">
        <v>156</v>
      </c>
      <c r="E137" s="153" t="s">
        <v>19</v>
      </c>
      <c r="F137" s="154" t="s">
        <v>197</v>
      </c>
      <c r="H137" s="155">
        <v>-1.6</v>
      </c>
      <c r="I137" s="156"/>
      <c r="L137" s="152"/>
      <c r="M137" s="157"/>
      <c r="T137" s="158"/>
      <c r="AT137" s="153" t="s">
        <v>156</v>
      </c>
      <c r="AU137" s="153" t="s">
        <v>82</v>
      </c>
      <c r="AV137" s="13" t="s">
        <v>82</v>
      </c>
      <c r="AW137" s="13" t="s">
        <v>33</v>
      </c>
      <c r="AX137" s="13" t="s">
        <v>72</v>
      </c>
      <c r="AY137" s="153" t="s">
        <v>142</v>
      </c>
    </row>
    <row r="138" spans="2:65" s="14" customFormat="1" ht="11.25">
      <c r="B138" s="159"/>
      <c r="D138" s="140" t="s">
        <v>156</v>
      </c>
      <c r="E138" s="160" t="s">
        <v>19</v>
      </c>
      <c r="F138" s="161" t="s">
        <v>173</v>
      </c>
      <c r="H138" s="162">
        <v>4.7249999999999996</v>
      </c>
      <c r="I138" s="163"/>
      <c r="L138" s="159"/>
      <c r="M138" s="164"/>
      <c r="T138" s="165"/>
      <c r="AT138" s="160" t="s">
        <v>156</v>
      </c>
      <c r="AU138" s="160" t="s">
        <v>82</v>
      </c>
      <c r="AV138" s="14" t="s">
        <v>150</v>
      </c>
      <c r="AW138" s="14" t="s">
        <v>33</v>
      </c>
      <c r="AX138" s="14" t="s">
        <v>80</v>
      </c>
      <c r="AY138" s="160" t="s">
        <v>142</v>
      </c>
    </row>
    <row r="139" spans="2:65" s="1" customFormat="1" ht="24.2" customHeight="1">
      <c r="B139" s="32"/>
      <c r="C139" s="127" t="s">
        <v>198</v>
      </c>
      <c r="D139" s="127" t="s">
        <v>145</v>
      </c>
      <c r="E139" s="128" t="s">
        <v>199</v>
      </c>
      <c r="F139" s="129" t="s">
        <v>200</v>
      </c>
      <c r="G139" s="130" t="s">
        <v>201</v>
      </c>
      <c r="H139" s="131">
        <v>6</v>
      </c>
      <c r="I139" s="132"/>
      <c r="J139" s="133">
        <f>ROUND(I139*H139,2)</f>
        <v>0</v>
      </c>
      <c r="K139" s="129" t="s">
        <v>149</v>
      </c>
      <c r="L139" s="32"/>
      <c r="M139" s="134" t="s">
        <v>19</v>
      </c>
      <c r="N139" s="135" t="s">
        <v>43</v>
      </c>
      <c r="P139" s="136">
        <f>O139*H139</f>
        <v>0</v>
      </c>
      <c r="Q139" s="136">
        <v>1.3999999999999999E-4</v>
      </c>
      <c r="R139" s="136">
        <f>Q139*H139</f>
        <v>8.3999999999999993E-4</v>
      </c>
      <c r="S139" s="136">
        <v>0</v>
      </c>
      <c r="T139" s="137">
        <f>S139*H139</f>
        <v>0</v>
      </c>
      <c r="AR139" s="138" t="s">
        <v>150</v>
      </c>
      <c r="AT139" s="138" t="s">
        <v>145</v>
      </c>
      <c r="AU139" s="138" t="s">
        <v>82</v>
      </c>
      <c r="AY139" s="17" t="s">
        <v>142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80</v>
      </c>
      <c r="BK139" s="139">
        <f>ROUND(I139*H139,2)</f>
        <v>0</v>
      </c>
      <c r="BL139" s="17" t="s">
        <v>150</v>
      </c>
      <c r="BM139" s="138" t="s">
        <v>202</v>
      </c>
    </row>
    <row r="140" spans="2:65" s="1" customFormat="1" ht="11.25">
      <c r="B140" s="32"/>
      <c r="D140" s="140" t="s">
        <v>152</v>
      </c>
      <c r="F140" s="141" t="s">
        <v>203</v>
      </c>
      <c r="I140" s="142"/>
      <c r="L140" s="32"/>
      <c r="M140" s="143"/>
      <c r="T140" s="53"/>
      <c r="AT140" s="17" t="s">
        <v>152</v>
      </c>
      <c r="AU140" s="17" t="s">
        <v>82</v>
      </c>
    </row>
    <row r="141" spans="2:65" s="1" customFormat="1" ht="11.25">
      <c r="B141" s="32"/>
      <c r="D141" s="144" t="s">
        <v>154</v>
      </c>
      <c r="F141" s="145" t="s">
        <v>204</v>
      </c>
      <c r="I141" s="142"/>
      <c r="L141" s="32"/>
      <c r="M141" s="143"/>
      <c r="T141" s="53"/>
      <c r="AT141" s="17" t="s">
        <v>154</v>
      </c>
      <c r="AU141" s="17" t="s">
        <v>82</v>
      </c>
    </row>
    <row r="142" spans="2:65" s="13" customFormat="1" ht="11.25">
      <c r="B142" s="152"/>
      <c r="D142" s="140" t="s">
        <v>156</v>
      </c>
      <c r="E142" s="153" t="s">
        <v>19</v>
      </c>
      <c r="F142" s="154" t="s">
        <v>205</v>
      </c>
      <c r="H142" s="155">
        <v>6</v>
      </c>
      <c r="I142" s="156"/>
      <c r="L142" s="152"/>
      <c r="M142" s="157"/>
      <c r="T142" s="158"/>
      <c r="AT142" s="153" t="s">
        <v>156</v>
      </c>
      <c r="AU142" s="153" t="s">
        <v>82</v>
      </c>
      <c r="AV142" s="13" t="s">
        <v>82</v>
      </c>
      <c r="AW142" s="13" t="s">
        <v>33</v>
      </c>
      <c r="AX142" s="13" t="s">
        <v>80</v>
      </c>
      <c r="AY142" s="153" t="s">
        <v>142</v>
      </c>
    </row>
    <row r="143" spans="2:65" s="11" customFormat="1" ht="22.9" customHeight="1">
      <c r="B143" s="115"/>
      <c r="D143" s="116" t="s">
        <v>71</v>
      </c>
      <c r="E143" s="125" t="s">
        <v>150</v>
      </c>
      <c r="F143" s="125" t="s">
        <v>206</v>
      </c>
      <c r="I143" s="118"/>
      <c r="J143" s="126">
        <f>BK143</f>
        <v>0</v>
      </c>
      <c r="L143" s="115"/>
      <c r="M143" s="120"/>
      <c r="P143" s="121">
        <f>SUM(P144:P158)</f>
        <v>0</v>
      </c>
      <c r="R143" s="121">
        <f>SUM(R144:R158)</f>
        <v>0.68197050000000004</v>
      </c>
      <c r="T143" s="122">
        <f>SUM(T144:T158)</f>
        <v>0</v>
      </c>
      <c r="AR143" s="116" t="s">
        <v>80</v>
      </c>
      <c r="AT143" s="123" t="s">
        <v>71</v>
      </c>
      <c r="AU143" s="123" t="s">
        <v>80</v>
      </c>
      <c r="AY143" s="116" t="s">
        <v>142</v>
      </c>
      <c r="BK143" s="124">
        <f>SUM(BK144:BK158)</f>
        <v>0</v>
      </c>
    </row>
    <row r="144" spans="2:65" s="1" customFormat="1" ht="24.2" customHeight="1">
      <c r="B144" s="32"/>
      <c r="C144" s="127" t="s">
        <v>177</v>
      </c>
      <c r="D144" s="127" t="s">
        <v>145</v>
      </c>
      <c r="E144" s="128" t="s">
        <v>207</v>
      </c>
      <c r="F144" s="129" t="s">
        <v>208</v>
      </c>
      <c r="G144" s="130" t="s">
        <v>201</v>
      </c>
      <c r="H144" s="131">
        <v>3</v>
      </c>
      <c r="I144" s="132"/>
      <c r="J144" s="133">
        <f>ROUND(I144*H144,2)</f>
        <v>0</v>
      </c>
      <c r="K144" s="129" t="s">
        <v>149</v>
      </c>
      <c r="L144" s="32"/>
      <c r="M144" s="134" t="s">
        <v>19</v>
      </c>
      <c r="N144" s="135" t="s">
        <v>43</v>
      </c>
      <c r="P144" s="136">
        <f>O144*H144</f>
        <v>0</v>
      </c>
      <c r="Q144" s="136">
        <v>0.1016</v>
      </c>
      <c r="R144" s="136">
        <f>Q144*H144</f>
        <v>0.30479999999999996</v>
      </c>
      <c r="S144" s="136">
        <v>0</v>
      </c>
      <c r="T144" s="137">
        <f>S144*H144</f>
        <v>0</v>
      </c>
      <c r="AR144" s="138" t="s">
        <v>150</v>
      </c>
      <c r="AT144" s="138" t="s">
        <v>145</v>
      </c>
      <c r="AU144" s="138" t="s">
        <v>82</v>
      </c>
      <c r="AY144" s="17" t="s">
        <v>142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80</v>
      </c>
      <c r="BK144" s="139">
        <f>ROUND(I144*H144,2)</f>
        <v>0</v>
      </c>
      <c r="BL144" s="17" t="s">
        <v>150</v>
      </c>
      <c r="BM144" s="138" t="s">
        <v>209</v>
      </c>
    </row>
    <row r="145" spans="2:65" s="1" customFormat="1" ht="19.5">
      <c r="B145" s="32"/>
      <c r="D145" s="140" t="s">
        <v>152</v>
      </c>
      <c r="F145" s="141" t="s">
        <v>210</v>
      </c>
      <c r="I145" s="142"/>
      <c r="L145" s="32"/>
      <c r="M145" s="143"/>
      <c r="T145" s="53"/>
      <c r="AT145" s="17" t="s">
        <v>152</v>
      </c>
      <c r="AU145" s="17" t="s">
        <v>82</v>
      </c>
    </row>
    <row r="146" spans="2:65" s="1" customFormat="1" ht="11.25">
      <c r="B146" s="32"/>
      <c r="D146" s="144" t="s">
        <v>154</v>
      </c>
      <c r="F146" s="145" t="s">
        <v>211</v>
      </c>
      <c r="I146" s="142"/>
      <c r="L146" s="32"/>
      <c r="M146" s="143"/>
      <c r="T146" s="53"/>
      <c r="AT146" s="17" t="s">
        <v>154</v>
      </c>
      <c r="AU146" s="17" t="s">
        <v>82</v>
      </c>
    </row>
    <row r="147" spans="2:65" s="13" customFormat="1" ht="11.25">
      <c r="B147" s="152"/>
      <c r="D147" s="140" t="s">
        <v>156</v>
      </c>
      <c r="E147" s="153" t="s">
        <v>19</v>
      </c>
      <c r="F147" s="154" t="s">
        <v>212</v>
      </c>
      <c r="H147" s="155">
        <v>3</v>
      </c>
      <c r="I147" s="156"/>
      <c r="L147" s="152"/>
      <c r="M147" s="157"/>
      <c r="T147" s="158"/>
      <c r="AT147" s="153" t="s">
        <v>156</v>
      </c>
      <c r="AU147" s="153" t="s">
        <v>82</v>
      </c>
      <c r="AV147" s="13" t="s">
        <v>82</v>
      </c>
      <c r="AW147" s="13" t="s">
        <v>33</v>
      </c>
      <c r="AX147" s="13" t="s">
        <v>80</v>
      </c>
      <c r="AY147" s="153" t="s">
        <v>142</v>
      </c>
    </row>
    <row r="148" spans="2:65" s="1" customFormat="1" ht="16.5" customHeight="1">
      <c r="B148" s="32"/>
      <c r="C148" s="127" t="s">
        <v>213</v>
      </c>
      <c r="D148" s="127" t="s">
        <v>145</v>
      </c>
      <c r="E148" s="128" t="s">
        <v>214</v>
      </c>
      <c r="F148" s="129" t="s">
        <v>215</v>
      </c>
      <c r="G148" s="130" t="s">
        <v>191</v>
      </c>
      <c r="H148" s="131">
        <v>0.5</v>
      </c>
      <c r="I148" s="132"/>
      <c r="J148" s="133">
        <f>ROUND(I148*H148,2)</f>
        <v>0</v>
      </c>
      <c r="K148" s="129" t="s">
        <v>149</v>
      </c>
      <c r="L148" s="32"/>
      <c r="M148" s="134" t="s">
        <v>19</v>
      </c>
      <c r="N148" s="135" t="s">
        <v>43</v>
      </c>
      <c r="P148" s="136">
        <f>O148*H148</f>
        <v>0</v>
      </c>
      <c r="Q148" s="136">
        <v>7.92E-3</v>
      </c>
      <c r="R148" s="136">
        <f>Q148*H148</f>
        <v>3.96E-3</v>
      </c>
      <c r="S148" s="136">
        <v>0</v>
      </c>
      <c r="T148" s="137">
        <f>S148*H148</f>
        <v>0</v>
      </c>
      <c r="AR148" s="138" t="s">
        <v>150</v>
      </c>
      <c r="AT148" s="138" t="s">
        <v>145</v>
      </c>
      <c r="AU148" s="138" t="s">
        <v>82</v>
      </c>
      <c r="AY148" s="17" t="s">
        <v>142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80</v>
      </c>
      <c r="BK148" s="139">
        <f>ROUND(I148*H148,2)</f>
        <v>0</v>
      </c>
      <c r="BL148" s="17" t="s">
        <v>150</v>
      </c>
      <c r="BM148" s="138" t="s">
        <v>216</v>
      </c>
    </row>
    <row r="149" spans="2:65" s="1" customFormat="1" ht="19.5">
      <c r="B149" s="32"/>
      <c r="D149" s="140" t="s">
        <v>152</v>
      </c>
      <c r="F149" s="141" t="s">
        <v>217</v>
      </c>
      <c r="I149" s="142"/>
      <c r="L149" s="32"/>
      <c r="M149" s="143"/>
      <c r="T149" s="53"/>
      <c r="AT149" s="17" t="s">
        <v>152</v>
      </c>
      <c r="AU149" s="17" t="s">
        <v>82</v>
      </c>
    </row>
    <row r="150" spans="2:65" s="1" customFormat="1" ht="11.25">
      <c r="B150" s="32"/>
      <c r="D150" s="144" t="s">
        <v>154</v>
      </c>
      <c r="F150" s="145" t="s">
        <v>218</v>
      </c>
      <c r="I150" s="142"/>
      <c r="L150" s="32"/>
      <c r="M150" s="143"/>
      <c r="T150" s="53"/>
      <c r="AT150" s="17" t="s">
        <v>154</v>
      </c>
      <c r="AU150" s="17" t="s">
        <v>82</v>
      </c>
    </row>
    <row r="151" spans="2:65" s="13" customFormat="1" ht="11.25">
      <c r="B151" s="152"/>
      <c r="D151" s="140" t="s">
        <v>156</v>
      </c>
      <c r="E151" s="153" t="s">
        <v>19</v>
      </c>
      <c r="F151" s="154" t="s">
        <v>219</v>
      </c>
      <c r="H151" s="155">
        <v>0.5</v>
      </c>
      <c r="I151" s="156"/>
      <c r="L151" s="152"/>
      <c r="M151" s="157"/>
      <c r="T151" s="158"/>
      <c r="AT151" s="153" t="s">
        <v>156</v>
      </c>
      <c r="AU151" s="153" t="s">
        <v>82</v>
      </c>
      <c r="AV151" s="13" t="s">
        <v>82</v>
      </c>
      <c r="AW151" s="13" t="s">
        <v>33</v>
      </c>
      <c r="AX151" s="13" t="s">
        <v>80</v>
      </c>
      <c r="AY151" s="153" t="s">
        <v>142</v>
      </c>
    </row>
    <row r="152" spans="2:65" s="1" customFormat="1" ht="16.5" customHeight="1">
      <c r="B152" s="32"/>
      <c r="C152" s="127" t="s">
        <v>220</v>
      </c>
      <c r="D152" s="127" t="s">
        <v>145</v>
      </c>
      <c r="E152" s="128" t="s">
        <v>221</v>
      </c>
      <c r="F152" s="129" t="s">
        <v>222</v>
      </c>
      <c r="G152" s="130" t="s">
        <v>191</v>
      </c>
      <c r="H152" s="131">
        <v>0.5</v>
      </c>
      <c r="I152" s="132"/>
      <c r="J152" s="133">
        <f>ROUND(I152*H152,2)</f>
        <v>0</v>
      </c>
      <c r="K152" s="129" t="s">
        <v>149</v>
      </c>
      <c r="L152" s="32"/>
      <c r="M152" s="134" t="s">
        <v>19</v>
      </c>
      <c r="N152" s="135" t="s">
        <v>43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150</v>
      </c>
      <c r="AT152" s="138" t="s">
        <v>145</v>
      </c>
      <c r="AU152" s="138" t="s">
        <v>82</v>
      </c>
      <c r="AY152" s="17" t="s">
        <v>142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80</v>
      </c>
      <c r="BK152" s="139">
        <f>ROUND(I152*H152,2)</f>
        <v>0</v>
      </c>
      <c r="BL152" s="17" t="s">
        <v>150</v>
      </c>
      <c r="BM152" s="138" t="s">
        <v>223</v>
      </c>
    </row>
    <row r="153" spans="2:65" s="1" customFormat="1" ht="19.5">
      <c r="B153" s="32"/>
      <c r="D153" s="140" t="s">
        <v>152</v>
      </c>
      <c r="F153" s="141" t="s">
        <v>224</v>
      </c>
      <c r="I153" s="142"/>
      <c r="L153" s="32"/>
      <c r="M153" s="143"/>
      <c r="T153" s="53"/>
      <c r="AT153" s="17" t="s">
        <v>152</v>
      </c>
      <c r="AU153" s="17" t="s">
        <v>82</v>
      </c>
    </row>
    <row r="154" spans="2:65" s="1" customFormat="1" ht="11.25">
      <c r="B154" s="32"/>
      <c r="D154" s="144" t="s">
        <v>154</v>
      </c>
      <c r="F154" s="145" t="s">
        <v>225</v>
      </c>
      <c r="I154" s="142"/>
      <c r="L154" s="32"/>
      <c r="M154" s="143"/>
      <c r="T154" s="53"/>
      <c r="AT154" s="17" t="s">
        <v>154</v>
      </c>
      <c r="AU154" s="17" t="s">
        <v>82</v>
      </c>
    </row>
    <row r="155" spans="2:65" s="1" customFormat="1" ht="24.2" customHeight="1">
      <c r="B155" s="32"/>
      <c r="C155" s="127" t="s">
        <v>226</v>
      </c>
      <c r="D155" s="127" t="s">
        <v>145</v>
      </c>
      <c r="E155" s="128" t="s">
        <v>227</v>
      </c>
      <c r="F155" s="129" t="s">
        <v>228</v>
      </c>
      <c r="G155" s="130" t="s">
        <v>148</v>
      </c>
      <c r="H155" s="131">
        <v>0.19500000000000001</v>
      </c>
      <c r="I155" s="132"/>
      <c r="J155" s="133">
        <f>ROUND(I155*H155,2)</f>
        <v>0</v>
      </c>
      <c r="K155" s="129" t="s">
        <v>149</v>
      </c>
      <c r="L155" s="32"/>
      <c r="M155" s="134" t="s">
        <v>19</v>
      </c>
      <c r="N155" s="135" t="s">
        <v>43</v>
      </c>
      <c r="P155" s="136">
        <f>O155*H155</f>
        <v>0</v>
      </c>
      <c r="Q155" s="136">
        <v>1.9138999999999999</v>
      </c>
      <c r="R155" s="136">
        <f>Q155*H155</f>
        <v>0.3732105</v>
      </c>
      <c r="S155" s="136">
        <v>0</v>
      </c>
      <c r="T155" s="137">
        <f>S155*H155</f>
        <v>0</v>
      </c>
      <c r="AR155" s="138" t="s">
        <v>150</v>
      </c>
      <c r="AT155" s="138" t="s">
        <v>145</v>
      </c>
      <c r="AU155" s="138" t="s">
        <v>82</v>
      </c>
      <c r="AY155" s="17" t="s">
        <v>142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7" t="s">
        <v>80</v>
      </c>
      <c r="BK155" s="139">
        <f>ROUND(I155*H155,2)</f>
        <v>0</v>
      </c>
      <c r="BL155" s="17" t="s">
        <v>150</v>
      </c>
      <c r="BM155" s="138" t="s">
        <v>229</v>
      </c>
    </row>
    <row r="156" spans="2:65" s="1" customFormat="1" ht="29.25">
      <c r="B156" s="32"/>
      <c r="D156" s="140" t="s">
        <v>152</v>
      </c>
      <c r="F156" s="141" t="s">
        <v>230</v>
      </c>
      <c r="I156" s="142"/>
      <c r="L156" s="32"/>
      <c r="M156" s="143"/>
      <c r="T156" s="53"/>
      <c r="AT156" s="17" t="s">
        <v>152</v>
      </c>
      <c r="AU156" s="17" t="s">
        <v>82</v>
      </c>
    </row>
    <row r="157" spans="2:65" s="1" customFormat="1" ht="11.25">
      <c r="B157" s="32"/>
      <c r="D157" s="144" t="s">
        <v>154</v>
      </c>
      <c r="F157" s="145" t="s">
        <v>231</v>
      </c>
      <c r="I157" s="142"/>
      <c r="L157" s="32"/>
      <c r="M157" s="143"/>
      <c r="T157" s="53"/>
      <c r="AT157" s="17" t="s">
        <v>154</v>
      </c>
      <c r="AU157" s="17" t="s">
        <v>82</v>
      </c>
    </row>
    <row r="158" spans="2:65" s="13" customFormat="1" ht="11.25">
      <c r="B158" s="152"/>
      <c r="D158" s="140" t="s">
        <v>156</v>
      </c>
      <c r="E158" s="153" t="s">
        <v>19</v>
      </c>
      <c r="F158" s="154" t="s">
        <v>232</v>
      </c>
      <c r="H158" s="155">
        <v>0.19500000000000001</v>
      </c>
      <c r="I158" s="156"/>
      <c r="L158" s="152"/>
      <c r="M158" s="157"/>
      <c r="T158" s="158"/>
      <c r="AT158" s="153" t="s">
        <v>156</v>
      </c>
      <c r="AU158" s="153" t="s">
        <v>82</v>
      </c>
      <c r="AV158" s="13" t="s">
        <v>82</v>
      </c>
      <c r="AW158" s="13" t="s">
        <v>33</v>
      </c>
      <c r="AX158" s="13" t="s">
        <v>80</v>
      </c>
      <c r="AY158" s="153" t="s">
        <v>142</v>
      </c>
    </row>
    <row r="159" spans="2:65" s="11" customFormat="1" ht="22.9" customHeight="1">
      <c r="B159" s="115"/>
      <c r="D159" s="116" t="s">
        <v>71</v>
      </c>
      <c r="E159" s="125" t="s">
        <v>188</v>
      </c>
      <c r="F159" s="125" t="s">
        <v>233</v>
      </c>
      <c r="I159" s="118"/>
      <c r="J159" s="126">
        <f>BK159</f>
        <v>0</v>
      </c>
      <c r="L159" s="115"/>
      <c r="M159" s="120"/>
      <c r="P159" s="121">
        <f>SUM(P160:P251)</f>
        <v>0</v>
      </c>
      <c r="R159" s="121">
        <f>SUM(R160:R251)</f>
        <v>12.378634000000002</v>
      </c>
      <c r="T159" s="122">
        <f>SUM(T160:T251)</f>
        <v>0</v>
      </c>
      <c r="AR159" s="116" t="s">
        <v>80</v>
      </c>
      <c r="AT159" s="123" t="s">
        <v>71</v>
      </c>
      <c r="AU159" s="123" t="s">
        <v>80</v>
      </c>
      <c r="AY159" s="116" t="s">
        <v>142</v>
      </c>
      <c r="BK159" s="124">
        <f>SUM(BK160:BK251)</f>
        <v>0</v>
      </c>
    </row>
    <row r="160" spans="2:65" s="1" customFormat="1" ht="21.75" customHeight="1">
      <c r="B160" s="32"/>
      <c r="C160" s="127" t="s">
        <v>234</v>
      </c>
      <c r="D160" s="127" t="s">
        <v>145</v>
      </c>
      <c r="E160" s="128" t="s">
        <v>235</v>
      </c>
      <c r="F160" s="129" t="s">
        <v>236</v>
      </c>
      <c r="G160" s="130" t="s">
        <v>191</v>
      </c>
      <c r="H160" s="131">
        <v>77.260000000000005</v>
      </c>
      <c r="I160" s="132"/>
      <c r="J160" s="133">
        <f>ROUND(I160*H160,2)</f>
        <v>0</v>
      </c>
      <c r="K160" s="129" t="s">
        <v>149</v>
      </c>
      <c r="L160" s="32"/>
      <c r="M160" s="134" t="s">
        <v>19</v>
      </c>
      <c r="N160" s="135" t="s">
        <v>43</v>
      </c>
      <c r="P160" s="136">
        <f>O160*H160</f>
        <v>0</v>
      </c>
      <c r="Q160" s="136">
        <v>4.0000000000000001E-3</v>
      </c>
      <c r="R160" s="136">
        <f>Q160*H160</f>
        <v>0.30904000000000004</v>
      </c>
      <c r="S160" s="136">
        <v>0</v>
      </c>
      <c r="T160" s="137">
        <f>S160*H160</f>
        <v>0</v>
      </c>
      <c r="AR160" s="138" t="s">
        <v>150</v>
      </c>
      <c r="AT160" s="138" t="s">
        <v>145</v>
      </c>
      <c r="AU160" s="138" t="s">
        <v>82</v>
      </c>
      <c r="AY160" s="17" t="s">
        <v>142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80</v>
      </c>
      <c r="BK160" s="139">
        <f>ROUND(I160*H160,2)</f>
        <v>0</v>
      </c>
      <c r="BL160" s="17" t="s">
        <v>150</v>
      </c>
      <c r="BM160" s="138" t="s">
        <v>237</v>
      </c>
    </row>
    <row r="161" spans="2:65" s="1" customFormat="1" ht="19.5">
      <c r="B161" s="32"/>
      <c r="D161" s="140" t="s">
        <v>152</v>
      </c>
      <c r="F161" s="141" t="s">
        <v>238</v>
      </c>
      <c r="I161" s="142"/>
      <c r="L161" s="32"/>
      <c r="M161" s="143"/>
      <c r="T161" s="53"/>
      <c r="AT161" s="17" t="s">
        <v>152</v>
      </c>
      <c r="AU161" s="17" t="s">
        <v>82</v>
      </c>
    </row>
    <row r="162" spans="2:65" s="1" customFormat="1" ht="11.25">
      <c r="B162" s="32"/>
      <c r="D162" s="144" t="s">
        <v>154</v>
      </c>
      <c r="F162" s="145" t="s">
        <v>239</v>
      </c>
      <c r="I162" s="142"/>
      <c r="L162" s="32"/>
      <c r="M162" s="143"/>
      <c r="T162" s="53"/>
      <c r="AT162" s="17" t="s">
        <v>154</v>
      </c>
      <c r="AU162" s="17" t="s">
        <v>82</v>
      </c>
    </row>
    <row r="163" spans="2:65" s="12" customFormat="1" ht="11.25">
      <c r="B163" s="146"/>
      <c r="D163" s="140" t="s">
        <v>156</v>
      </c>
      <c r="E163" s="147" t="s">
        <v>19</v>
      </c>
      <c r="F163" s="148" t="s">
        <v>240</v>
      </c>
      <c r="H163" s="147" t="s">
        <v>19</v>
      </c>
      <c r="I163" s="149"/>
      <c r="L163" s="146"/>
      <c r="M163" s="150"/>
      <c r="T163" s="151"/>
      <c r="AT163" s="147" t="s">
        <v>156</v>
      </c>
      <c r="AU163" s="147" t="s">
        <v>82</v>
      </c>
      <c r="AV163" s="12" t="s">
        <v>80</v>
      </c>
      <c r="AW163" s="12" t="s">
        <v>33</v>
      </c>
      <c r="AX163" s="12" t="s">
        <v>72</v>
      </c>
      <c r="AY163" s="147" t="s">
        <v>142</v>
      </c>
    </row>
    <row r="164" spans="2:65" s="13" customFormat="1" ht="11.25">
      <c r="B164" s="152"/>
      <c r="D164" s="140" t="s">
        <v>156</v>
      </c>
      <c r="E164" s="153" t="s">
        <v>19</v>
      </c>
      <c r="F164" s="154" t="s">
        <v>241</v>
      </c>
      <c r="H164" s="155">
        <v>23.96</v>
      </c>
      <c r="I164" s="156"/>
      <c r="L164" s="152"/>
      <c r="M164" s="157"/>
      <c r="T164" s="158"/>
      <c r="AT164" s="153" t="s">
        <v>156</v>
      </c>
      <c r="AU164" s="153" t="s">
        <v>82</v>
      </c>
      <c r="AV164" s="13" t="s">
        <v>82</v>
      </c>
      <c r="AW164" s="13" t="s">
        <v>33</v>
      </c>
      <c r="AX164" s="13" t="s">
        <v>72</v>
      </c>
      <c r="AY164" s="153" t="s">
        <v>142</v>
      </c>
    </row>
    <row r="165" spans="2:65" s="12" customFormat="1" ht="11.25">
      <c r="B165" s="146"/>
      <c r="D165" s="140" t="s">
        <v>156</v>
      </c>
      <c r="E165" s="147" t="s">
        <v>19</v>
      </c>
      <c r="F165" s="148" t="s">
        <v>242</v>
      </c>
      <c r="H165" s="147" t="s">
        <v>19</v>
      </c>
      <c r="I165" s="149"/>
      <c r="L165" s="146"/>
      <c r="M165" s="150"/>
      <c r="T165" s="151"/>
      <c r="AT165" s="147" t="s">
        <v>156</v>
      </c>
      <c r="AU165" s="147" t="s">
        <v>82</v>
      </c>
      <c r="AV165" s="12" t="s">
        <v>80</v>
      </c>
      <c r="AW165" s="12" t="s">
        <v>33</v>
      </c>
      <c r="AX165" s="12" t="s">
        <v>72</v>
      </c>
      <c r="AY165" s="147" t="s">
        <v>142</v>
      </c>
    </row>
    <row r="166" spans="2:65" s="13" customFormat="1" ht="11.25">
      <c r="B166" s="152"/>
      <c r="D166" s="140" t="s">
        <v>156</v>
      </c>
      <c r="E166" s="153" t="s">
        <v>19</v>
      </c>
      <c r="F166" s="154" t="s">
        <v>243</v>
      </c>
      <c r="H166" s="155">
        <v>39.979999999999997</v>
      </c>
      <c r="I166" s="156"/>
      <c r="L166" s="152"/>
      <c r="M166" s="157"/>
      <c r="T166" s="158"/>
      <c r="AT166" s="153" t="s">
        <v>156</v>
      </c>
      <c r="AU166" s="153" t="s">
        <v>82</v>
      </c>
      <c r="AV166" s="13" t="s">
        <v>82</v>
      </c>
      <c r="AW166" s="13" t="s">
        <v>33</v>
      </c>
      <c r="AX166" s="13" t="s">
        <v>72</v>
      </c>
      <c r="AY166" s="153" t="s">
        <v>142</v>
      </c>
    </row>
    <row r="167" spans="2:65" s="12" customFormat="1" ht="11.25">
      <c r="B167" s="146"/>
      <c r="D167" s="140" t="s">
        <v>156</v>
      </c>
      <c r="E167" s="147" t="s">
        <v>19</v>
      </c>
      <c r="F167" s="148" t="s">
        <v>244</v>
      </c>
      <c r="H167" s="147" t="s">
        <v>19</v>
      </c>
      <c r="I167" s="149"/>
      <c r="L167" s="146"/>
      <c r="M167" s="150"/>
      <c r="T167" s="151"/>
      <c r="AT167" s="147" t="s">
        <v>156</v>
      </c>
      <c r="AU167" s="147" t="s">
        <v>82</v>
      </c>
      <c r="AV167" s="12" t="s">
        <v>80</v>
      </c>
      <c r="AW167" s="12" t="s">
        <v>33</v>
      </c>
      <c r="AX167" s="12" t="s">
        <v>72</v>
      </c>
      <c r="AY167" s="147" t="s">
        <v>142</v>
      </c>
    </row>
    <row r="168" spans="2:65" s="13" customFormat="1" ht="11.25">
      <c r="B168" s="152"/>
      <c r="D168" s="140" t="s">
        <v>156</v>
      </c>
      <c r="E168" s="153" t="s">
        <v>19</v>
      </c>
      <c r="F168" s="154" t="s">
        <v>245</v>
      </c>
      <c r="H168" s="155">
        <v>3.55</v>
      </c>
      <c r="I168" s="156"/>
      <c r="L168" s="152"/>
      <c r="M168" s="157"/>
      <c r="T168" s="158"/>
      <c r="AT168" s="153" t="s">
        <v>156</v>
      </c>
      <c r="AU168" s="153" t="s">
        <v>82</v>
      </c>
      <c r="AV168" s="13" t="s">
        <v>82</v>
      </c>
      <c r="AW168" s="13" t="s">
        <v>33</v>
      </c>
      <c r="AX168" s="13" t="s">
        <v>72</v>
      </c>
      <c r="AY168" s="153" t="s">
        <v>142</v>
      </c>
    </row>
    <row r="169" spans="2:65" s="12" customFormat="1" ht="11.25">
      <c r="B169" s="146"/>
      <c r="D169" s="140" t="s">
        <v>156</v>
      </c>
      <c r="E169" s="147" t="s">
        <v>19</v>
      </c>
      <c r="F169" s="148" t="s">
        <v>195</v>
      </c>
      <c r="H169" s="147" t="s">
        <v>19</v>
      </c>
      <c r="I169" s="149"/>
      <c r="L169" s="146"/>
      <c r="M169" s="150"/>
      <c r="T169" s="151"/>
      <c r="AT169" s="147" t="s">
        <v>156</v>
      </c>
      <c r="AU169" s="147" t="s">
        <v>82</v>
      </c>
      <c r="AV169" s="12" t="s">
        <v>80</v>
      </c>
      <c r="AW169" s="12" t="s">
        <v>33</v>
      </c>
      <c r="AX169" s="12" t="s">
        <v>72</v>
      </c>
      <c r="AY169" s="147" t="s">
        <v>142</v>
      </c>
    </row>
    <row r="170" spans="2:65" s="13" customFormat="1" ht="11.25">
      <c r="B170" s="152"/>
      <c r="D170" s="140" t="s">
        <v>156</v>
      </c>
      <c r="E170" s="153" t="s">
        <v>19</v>
      </c>
      <c r="F170" s="154" t="s">
        <v>246</v>
      </c>
      <c r="H170" s="155">
        <v>9.77</v>
      </c>
      <c r="I170" s="156"/>
      <c r="L170" s="152"/>
      <c r="M170" s="157"/>
      <c r="T170" s="158"/>
      <c r="AT170" s="153" t="s">
        <v>156</v>
      </c>
      <c r="AU170" s="153" t="s">
        <v>82</v>
      </c>
      <c r="AV170" s="13" t="s">
        <v>82</v>
      </c>
      <c r="AW170" s="13" t="s">
        <v>33</v>
      </c>
      <c r="AX170" s="13" t="s">
        <v>72</v>
      </c>
      <c r="AY170" s="153" t="s">
        <v>142</v>
      </c>
    </row>
    <row r="171" spans="2:65" s="14" customFormat="1" ht="11.25">
      <c r="B171" s="159"/>
      <c r="D171" s="140" t="s">
        <v>156</v>
      </c>
      <c r="E171" s="160" t="s">
        <v>19</v>
      </c>
      <c r="F171" s="161" t="s">
        <v>173</v>
      </c>
      <c r="H171" s="162">
        <v>77.259999999999991</v>
      </c>
      <c r="I171" s="163"/>
      <c r="L171" s="159"/>
      <c r="M171" s="164"/>
      <c r="T171" s="165"/>
      <c r="AT171" s="160" t="s">
        <v>156</v>
      </c>
      <c r="AU171" s="160" t="s">
        <v>82</v>
      </c>
      <c r="AV171" s="14" t="s">
        <v>150</v>
      </c>
      <c r="AW171" s="14" t="s">
        <v>33</v>
      </c>
      <c r="AX171" s="14" t="s">
        <v>80</v>
      </c>
      <c r="AY171" s="160" t="s">
        <v>142</v>
      </c>
    </row>
    <row r="172" spans="2:65" s="1" customFormat="1" ht="21.75" customHeight="1">
      <c r="B172" s="32"/>
      <c r="C172" s="127" t="s">
        <v>247</v>
      </c>
      <c r="D172" s="127" t="s">
        <v>145</v>
      </c>
      <c r="E172" s="128" t="s">
        <v>248</v>
      </c>
      <c r="F172" s="129" t="s">
        <v>249</v>
      </c>
      <c r="G172" s="130" t="s">
        <v>191</v>
      </c>
      <c r="H172" s="131">
        <v>9.4499999999999993</v>
      </c>
      <c r="I172" s="132"/>
      <c r="J172" s="133">
        <f>ROUND(I172*H172,2)</f>
        <v>0</v>
      </c>
      <c r="K172" s="129" t="s">
        <v>149</v>
      </c>
      <c r="L172" s="32"/>
      <c r="M172" s="134" t="s">
        <v>19</v>
      </c>
      <c r="N172" s="135" t="s">
        <v>43</v>
      </c>
      <c r="P172" s="136">
        <f>O172*H172</f>
        <v>0</v>
      </c>
      <c r="Q172" s="136">
        <v>4.3800000000000002E-3</v>
      </c>
      <c r="R172" s="136">
        <f>Q172*H172</f>
        <v>4.1390999999999997E-2</v>
      </c>
      <c r="S172" s="136">
        <v>0</v>
      </c>
      <c r="T172" s="137">
        <f>S172*H172</f>
        <v>0</v>
      </c>
      <c r="AR172" s="138" t="s">
        <v>150</v>
      </c>
      <c r="AT172" s="138" t="s">
        <v>145</v>
      </c>
      <c r="AU172" s="138" t="s">
        <v>82</v>
      </c>
      <c r="AY172" s="17" t="s">
        <v>142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80</v>
      </c>
      <c r="BK172" s="139">
        <f>ROUND(I172*H172,2)</f>
        <v>0</v>
      </c>
      <c r="BL172" s="17" t="s">
        <v>150</v>
      </c>
      <c r="BM172" s="138" t="s">
        <v>250</v>
      </c>
    </row>
    <row r="173" spans="2:65" s="1" customFormat="1" ht="19.5">
      <c r="B173" s="32"/>
      <c r="D173" s="140" t="s">
        <v>152</v>
      </c>
      <c r="F173" s="141" t="s">
        <v>251</v>
      </c>
      <c r="I173" s="142"/>
      <c r="L173" s="32"/>
      <c r="M173" s="143"/>
      <c r="T173" s="53"/>
      <c r="AT173" s="17" t="s">
        <v>152</v>
      </c>
      <c r="AU173" s="17" t="s">
        <v>82</v>
      </c>
    </row>
    <row r="174" spans="2:65" s="1" customFormat="1" ht="11.25">
      <c r="B174" s="32"/>
      <c r="D174" s="144" t="s">
        <v>154</v>
      </c>
      <c r="F174" s="145" t="s">
        <v>252</v>
      </c>
      <c r="I174" s="142"/>
      <c r="L174" s="32"/>
      <c r="M174" s="143"/>
      <c r="T174" s="53"/>
      <c r="AT174" s="17" t="s">
        <v>154</v>
      </c>
      <c r="AU174" s="17" t="s">
        <v>82</v>
      </c>
    </row>
    <row r="175" spans="2:65" s="12" customFormat="1" ht="11.25">
      <c r="B175" s="146"/>
      <c r="D175" s="140" t="s">
        <v>156</v>
      </c>
      <c r="E175" s="147" t="s">
        <v>19</v>
      </c>
      <c r="F175" s="148" t="s">
        <v>195</v>
      </c>
      <c r="H175" s="147" t="s">
        <v>19</v>
      </c>
      <c r="I175" s="149"/>
      <c r="L175" s="146"/>
      <c r="M175" s="150"/>
      <c r="T175" s="151"/>
      <c r="AT175" s="147" t="s">
        <v>156</v>
      </c>
      <c r="AU175" s="147" t="s">
        <v>82</v>
      </c>
      <c r="AV175" s="12" t="s">
        <v>80</v>
      </c>
      <c r="AW175" s="12" t="s">
        <v>33</v>
      </c>
      <c r="AX175" s="12" t="s">
        <v>72</v>
      </c>
      <c r="AY175" s="147" t="s">
        <v>142</v>
      </c>
    </row>
    <row r="176" spans="2:65" s="13" customFormat="1" ht="11.25">
      <c r="B176" s="152"/>
      <c r="D176" s="140" t="s">
        <v>156</v>
      </c>
      <c r="E176" s="153" t="s">
        <v>19</v>
      </c>
      <c r="F176" s="154" t="s">
        <v>196</v>
      </c>
      <c r="H176" s="155">
        <v>6.3250000000000002</v>
      </c>
      <c r="I176" s="156"/>
      <c r="L176" s="152"/>
      <c r="M176" s="157"/>
      <c r="T176" s="158"/>
      <c r="AT176" s="153" t="s">
        <v>156</v>
      </c>
      <c r="AU176" s="153" t="s">
        <v>82</v>
      </c>
      <c r="AV176" s="13" t="s">
        <v>82</v>
      </c>
      <c r="AW176" s="13" t="s">
        <v>33</v>
      </c>
      <c r="AX176" s="13" t="s">
        <v>72</v>
      </c>
      <c r="AY176" s="153" t="s">
        <v>142</v>
      </c>
    </row>
    <row r="177" spans="2:65" s="13" customFormat="1" ht="11.25">
      <c r="B177" s="152"/>
      <c r="D177" s="140" t="s">
        <v>156</v>
      </c>
      <c r="E177" s="153" t="s">
        <v>19</v>
      </c>
      <c r="F177" s="154" t="s">
        <v>197</v>
      </c>
      <c r="H177" s="155">
        <v>-1.6</v>
      </c>
      <c r="I177" s="156"/>
      <c r="L177" s="152"/>
      <c r="M177" s="157"/>
      <c r="T177" s="158"/>
      <c r="AT177" s="153" t="s">
        <v>156</v>
      </c>
      <c r="AU177" s="153" t="s">
        <v>82</v>
      </c>
      <c r="AV177" s="13" t="s">
        <v>82</v>
      </c>
      <c r="AW177" s="13" t="s">
        <v>33</v>
      </c>
      <c r="AX177" s="13" t="s">
        <v>72</v>
      </c>
      <c r="AY177" s="153" t="s">
        <v>142</v>
      </c>
    </row>
    <row r="178" spans="2:65" s="14" customFormat="1" ht="11.25">
      <c r="B178" s="159"/>
      <c r="D178" s="140" t="s">
        <v>156</v>
      </c>
      <c r="E178" s="160" t="s">
        <v>19</v>
      </c>
      <c r="F178" s="161" t="s">
        <v>173</v>
      </c>
      <c r="H178" s="162">
        <v>4.7249999999999996</v>
      </c>
      <c r="I178" s="163"/>
      <c r="L178" s="159"/>
      <c r="M178" s="164"/>
      <c r="T178" s="165"/>
      <c r="AT178" s="160" t="s">
        <v>156</v>
      </c>
      <c r="AU178" s="160" t="s">
        <v>82</v>
      </c>
      <c r="AV178" s="14" t="s">
        <v>150</v>
      </c>
      <c r="AW178" s="14" t="s">
        <v>33</v>
      </c>
      <c r="AX178" s="14" t="s">
        <v>72</v>
      </c>
      <c r="AY178" s="160" t="s">
        <v>142</v>
      </c>
    </row>
    <row r="179" spans="2:65" s="13" customFormat="1" ht="11.25">
      <c r="B179" s="152"/>
      <c r="D179" s="140" t="s">
        <v>156</v>
      </c>
      <c r="E179" s="153" t="s">
        <v>19</v>
      </c>
      <c r="F179" s="154" t="s">
        <v>253</v>
      </c>
      <c r="H179" s="155">
        <v>9.4499999999999993</v>
      </c>
      <c r="I179" s="156"/>
      <c r="L179" s="152"/>
      <c r="M179" s="157"/>
      <c r="T179" s="158"/>
      <c r="AT179" s="153" t="s">
        <v>156</v>
      </c>
      <c r="AU179" s="153" t="s">
        <v>82</v>
      </c>
      <c r="AV179" s="13" t="s">
        <v>82</v>
      </c>
      <c r="AW179" s="13" t="s">
        <v>33</v>
      </c>
      <c r="AX179" s="13" t="s">
        <v>80</v>
      </c>
      <c r="AY179" s="153" t="s">
        <v>142</v>
      </c>
    </row>
    <row r="180" spans="2:65" s="1" customFormat="1" ht="16.5" customHeight="1">
      <c r="B180" s="32"/>
      <c r="C180" s="127" t="s">
        <v>254</v>
      </c>
      <c r="D180" s="127" t="s">
        <v>145</v>
      </c>
      <c r="E180" s="128" t="s">
        <v>255</v>
      </c>
      <c r="F180" s="129" t="s">
        <v>256</v>
      </c>
      <c r="G180" s="130" t="s">
        <v>191</v>
      </c>
      <c r="H180" s="131">
        <v>177.66</v>
      </c>
      <c r="I180" s="132"/>
      <c r="J180" s="133">
        <f>ROUND(I180*H180,2)</f>
        <v>0</v>
      </c>
      <c r="K180" s="129" t="s">
        <v>149</v>
      </c>
      <c r="L180" s="32"/>
      <c r="M180" s="134" t="s">
        <v>19</v>
      </c>
      <c r="N180" s="135" t="s">
        <v>43</v>
      </c>
      <c r="P180" s="136">
        <f>O180*H180</f>
        <v>0</v>
      </c>
      <c r="Q180" s="136">
        <v>4.0000000000000001E-3</v>
      </c>
      <c r="R180" s="136">
        <f>Q180*H180</f>
        <v>0.71064000000000005</v>
      </c>
      <c r="S180" s="136">
        <v>0</v>
      </c>
      <c r="T180" s="137">
        <f>S180*H180</f>
        <v>0</v>
      </c>
      <c r="AR180" s="138" t="s">
        <v>150</v>
      </c>
      <c r="AT180" s="138" t="s">
        <v>145</v>
      </c>
      <c r="AU180" s="138" t="s">
        <v>82</v>
      </c>
      <c r="AY180" s="17" t="s">
        <v>142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7" t="s">
        <v>80</v>
      </c>
      <c r="BK180" s="139">
        <f>ROUND(I180*H180,2)</f>
        <v>0</v>
      </c>
      <c r="BL180" s="17" t="s">
        <v>150</v>
      </c>
      <c r="BM180" s="138" t="s">
        <v>257</v>
      </c>
    </row>
    <row r="181" spans="2:65" s="1" customFormat="1" ht="19.5">
      <c r="B181" s="32"/>
      <c r="D181" s="140" t="s">
        <v>152</v>
      </c>
      <c r="F181" s="141" t="s">
        <v>258</v>
      </c>
      <c r="I181" s="142"/>
      <c r="L181" s="32"/>
      <c r="M181" s="143"/>
      <c r="T181" s="53"/>
      <c r="AT181" s="17" t="s">
        <v>152</v>
      </c>
      <c r="AU181" s="17" t="s">
        <v>82</v>
      </c>
    </row>
    <row r="182" spans="2:65" s="1" customFormat="1" ht="11.25">
      <c r="B182" s="32"/>
      <c r="D182" s="144" t="s">
        <v>154</v>
      </c>
      <c r="F182" s="145" t="s">
        <v>259</v>
      </c>
      <c r="I182" s="142"/>
      <c r="L182" s="32"/>
      <c r="M182" s="143"/>
      <c r="T182" s="53"/>
      <c r="AT182" s="17" t="s">
        <v>154</v>
      </c>
      <c r="AU182" s="17" t="s">
        <v>82</v>
      </c>
    </row>
    <row r="183" spans="2:65" s="12" customFormat="1" ht="11.25">
      <c r="B183" s="146"/>
      <c r="D183" s="140" t="s">
        <v>156</v>
      </c>
      <c r="E183" s="147" t="s">
        <v>19</v>
      </c>
      <c r="F183" s="148" t="s">
        <v>240</v>
      </c>
      <c r="H183" s="147" t="s">
        <v>19</v>
      </c>
      <c r="I183" s="149"/>
      <c r="L183" s="146"/>
      <c r="M183" s="150"/>
      <c r="T183" s="151"/>
      <c r="AT183" s="147" t="s">
        <v>156</v>
      </c>
      <c r="AU183" s="147" t="s">
        <v>82</v>
      </c>
      <c r="AV183" s="12" t="s">
        <v>80</v>
      </c>
      <c r="AW183" s="12" t="s">
        <v>33</v>
      </c>
      <c r="AX183" s="12" t="s">
        <v>72</v>
      </c>
      <c r="AY183" s="147" t="s">
        <v>142</v>
      </c>
    </row>
    <row r="184" spans="2:65" s="13" customFormat="1" ht="11.25">
      <c r="B184" s="152"/>
      <c r="D184" s="140" t="s">
        <v>156</v>
      </c>
      <c r="E184" s="153" t="s">
        <v>19</v>
      </c>
      <c r="F184" s="154" t="s">
        <v>260</v>
      </c>
      <c r="H184" s="155">
        <v>53.19</v>
      </c>
      <c r="I184" s="156"/>
      <c r="L184" s="152"/>
      <c r="M184" s="157"/>
      <c r="T184" s="158"/>
      <c r="AT184" s="153" t="s">
        <v>156</v>
      </c>
      <c r="AU184" s="153" t="s">
        <v>82</v>
      </c>
      <c r="AV184" s="13" t="s">
        <v>82</v>
      </c>
      <c r="AW184" s="13" t="s">
        <v>33</v>
      </c>
      <c r="AX184" s="13" t="s">
        <v>72</v>
      </c>
      <c r="AY184" s="153" t="s">
        <v>142</v>
      </c>
    </row>
    <row r="185" spans="2:65" s="12" customFormat="1" ht="11.25">
      <c r="B185" s="146"/>
      <c r="D185" s="140" t="s">
        <v>156</v>
      </c>
      <c r="E185" s="147" t="s">
        <v>19</v>
      </c>
      <c r="F185" s="148" t="s">
        <v>242</v>
      </c>
      <c r="H185" s="147" t="s">
        <v>19</v>
      </c>
      <c r="I185" s="149"/>
      <c r="L185" s="146"/>
      <c r="M185" s="150"/>
      <c r="T185" s="151"/>
      <c r="AT185" s="147" t="s">
        <v>156</v>
      </c>
      <c r="AU185" s="147" t="s">
        <v>82</v>
      </c>
      <c r="AV185" s="12" t="s">
        <v>80</v>
      </c>
      <c r="AW185" s="12" t="s">
        <v>33</v>
      </c>
      <c r="AX185" s="12" t="s">
        <v>72</v>
      </c>
      <c r="AY185" s="147" t="s">
        <v>142</v>
      </c>
    </row>
    <row r="186" spans="2:65" s="13" customFormat="1" ht="11.25">
      <c r="B186" s="152"/>
      <c r="D186" s="140" t="s">
        <v>156</v>
      </c>
      <c r="E186" s="153" t="s">
        <v>19</v>
      </c>
      <c r="F186" s="154" t="s">
        <v>261</v>
      </c>
      <c r="H186" s="155">
        <v>68.31</v>
      </c>
      <c r="I186" s="156"/>
      <c r="L186" s="152"/>
      <c r="M186" s="157"/>
      <c r="T186" s="158"/>
      <c r="AT186" s="153" t="s">
        <v>156</v>
      </c>
      <c r="AU186" s="153" t="s">
        <v>82</v>
      </c>
      <c r="AV186" s="13" t="s">
        <v>82</v>
      </c>
      <c r="AW186" s="13" t="s">
        <v>33</v>
      </c>
      <c r="AX186" s="13" t="s">
        <v>72</v>
      </c>
      <c r="AY186" s="153" t="s">
        <v>142</v>
      </c>
    </row>
    <row r="187" spans="2:65" s="12" customFormat="1" ht="11.25">
      <c r="B187" s="146"/>
      <c r="D187" s="140" t="s">
        <v>156</v>
      </c>
      <c r="E187" s="147" t="s">
        <v>19</v>
      </c>
      <c r="F187" s="148" t="s">
        <v>244</v>
      </c>
      <c r="H187" s="147" t="s">
        <v>19</v>
      </c>
      <c r="I187" s="149"/>
      <c r="L187" s="146"/>
      <c r="M187" s="150"/>
      <c r="T187" s="151"/>
      <c r="AT187" s="147" t="s">
        <v>156</v>
      </c>
      <c r="AU187" s="147" t="s">
        <v>82</v>
      </c>
      <c r="AV187" s="12" t="s">
        <v>80</v>
      </c>
      <c r="AW187" s="12" t="s">
        <v>33</v>
      </c>
      <c r="AX187" s="12" t="s">
        <v>72</v>
      </c>
      <c r="AY187" s="147" t="s">
        <v>142</v>
      </c>
    </row>
    <row r="188" spans="2:65" s="13" customFormat="1" ht="11.25">
      <c r="B188" s="152"/>
      <c r="D188" s="140" t="s">
        <v>156</v>
      </c>
      <c r="E188" s="153" t="s">
        <v>19</v>
      </c>
      <c r="F188" s="154" t="s">
        <v>262</v>
      </c>
      <c r="H188" s="155">
        <v>21.87</v>
      </c>
      <c r="I188" s="156"/>
      <c r="L188" s="152"/>
      <c r="M188" s="157"/>
      <c r="T188" s="158"/>
      <c r="AT188" s="153" t="s">
        <v>156</v>
      </c>
      <c r="AU188" s="153" t="s">
        <v>82</v>
      </c>
      <c r="AV188" s="13" t="s">
        <v>82</v>
      </c>
      <c r="AW188" s="13" t="s">
        <v>33</v>
      </c>
      <c r="AX188" s="13" t="s">
        <v>72</v>
      </c>
      <c r="AY188" s="153" t="s">
        <v>142</v>
      </c>
    </row>
    <row r="189" spans="2:65" s="12" customFormat="1" ht="11.25">
      <c r="B189" s="146"/>
      <c r="D189" s="140" t="s">
        <v>156</v>
      </c>
      <c r="E189" s="147" t="s">
        <v>19</v>
      </c>
      <c r="F189" s="148" t="s">
        <v>195</v>
      </c>
      <c r="H189" s="147" t="s">
        <v>19</v>
      </c>
      <c r="I189" s="149"/>
      <c r="L189" s="146"/>
      <c r="M189" s="150"/>
      <c r="T189" s="151"/>
      <c r="AT189" s="147" t="s">
        <v>156</v>
      </c>
      <c r="AU189" s="147" t="s">
        <v>82</v>
      </c>
      <c r="AV189" s="12" t="s">
        <v>80</v>
      </c>
      <c r="AW189" s="12" t="s">
        <v>33</v>
      </c>
      <c r="AX189" s="12" t="s">
        <v>72</v>
      </c>
      <c r="AY189" s="147" t="s">
        <v>142</v>
      </c>
    </row>
    <row r="190" spans="2:65" s="13" customFormat="1" ht="11.25">
      <c r="B190" s="152"/>
      <c r="D190" s="140" t="s">
        <v>156</v>
      </c>
      <c r="E190" s="153" t="s">
        <v>19</v>
      </c>
      <c r="F190" s="154" t="s">
        <v>263</v>
      </c>
      <c r="H190" s="155">
        <v>34.29</v>
      </c>
      <c r="I190" s="156"/>
      <c r="L190" s="152"/>
      <c r="M190" s="157"/>
      <c r="T190" s="158"/>
      <c r="AT190" s="153" t="s">
        <v>156</v>
      </c>
      <c r="AU190" s="153" t="s">
        <v>82</v>
      </c>
      <c r="AV190" s="13" t="s">
        <v>82</v>
      </c>
      <c r="AW190" s="13" t="s">
        <v>33</v>
      </c>
      <c r="AX190" s="13" t="s">
        <v>72</v>
      </c>
      <c r="AY190" s="153" t="s">
        <v>142</v>
      </c>
    </row>
    <row r="191" spans="2:65" s="14" customFormat="1" ht="11.25">
      <c r="B191" s="159"/>
      <c r="D191" s="140" t="s">
        <v>156</v>
      </c>
      <c r="E191" s="160" t="s">
        <v>19</v>
      </c>
      <c r="F191" s="161" t="s">
        <v>173</v>
      </c>
      <c r="H191" s="162">
        <v>177.66</v>
      </c>
      <c r="I191" s="163"/>
      <c r="L191" s="159"/>
      <c r="M191" s="164"/>
      <c r="T191" s="165"/>
      <c r="AT191" s="160" t="s">
        <v>156</v>
      </c>
      <c r="AU191" s="160" t="s">
        <v>82</v>
      </c>
      <c r="AV191" s="14" t="s">
        <v>150</v>
      </c>
      <c r="AW191" s="14" t="s">
        <v>33</v>
      </c>
      <c r="AX191" s="14" t="s">
        <v>80</v>
      </c>
      <c r="AY191" s="160" t="s">
        <v>142</v>
      </c>
    </row>
    <row r="192" spans="2:65" s="1" customFormat="1" ht="24.2" customHeight="1">
      <c r="B192" s="32"/>
      <c r="C192" s="127" t="s">
        <v>8</v>
      </c>
      <c r="D192" s="127" t="s">
        <v>145</v>
      </c>
      <c r="E192" s="128" t="s">
        <v>264</v>
      </c>
      <c r="F192" s="129" t="s">
        <v>265</v>
      </c>
      <c r="G192" s="130" t="s">
        <v>191</v>
      </c>
      <c r="H192" s="131">
        <v>18.14</v>
      </c>
      <c r="I192" s="132"/>
      <c r="J192" s="133">
        <f>ROUND(I192*H192,2)</f>
        <v>0</v>
      </c>
      <c r="K192" s="129" t="s">
        <v>149</v>
      </c>
      <c r="L192" s="32"/>
      <c r="M192" s="134" t="s">
        <v>19</v>
      </c>
      <c r="N192" s="135" t="s">
        <v>43</v>
      </c>
      <c r="P192" s="136">
        <f>O192*H192</f>
        <v>0</v>
      </c>
      <c r="Q192" s="136">
        <v>1.54E-2</v>
      </c>
      <c r="R192" s="136">
        <f>Q192*H192</f>
        <v>0.27935599999999999</v>
      </c>
      <c r="S192" s="136">
        <v>0</v>
      </c>
      <c r="T192" s="137">
        <f>S192*H192</f>
        <v>0</v>
      </c>
      <c r="AR192" s="138" t="s">
        <v>150</v>
      </c>
      <c r="AT192" s="138" t="s">
        <v>145</v>
      </c>
      <c r="AU192" s="138" t="s">
        <v>82</v>
      </c>
      <c r="AY192" s="17" t="s">
        <v>142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80</v>
      </c>
      <c r="BK192" s="139">
        <f>ROUND(I192*H192,2)</f>
        <v>0</v>
      </c>
      <c r="BL192" s="17" t="s">
        <v>150</v>
      </c>
      <c r="BM192" s="138" t="s">
        <v>266</v>
      </c>
    </row>
    <row r="193" spans="2:65" s="1" customFormat="1" ht="19.5">
      <c r="B193" s="32"/>
      <c r="D193" s="140" t="s">
        <v>152</v>
      </c>
      <c r="F193" s="141" t="s">
        <v>267</v>
      </c>
      <c r="I193" s="142"/>
      <c r="L193" s="32"/>
      <c r="M193" s="143"/>
      <c r="T193" s="53"/>
      <c r="AT193" s="17" t="s">
        <v>152</v>
      </c>
      <c r="AU193" s="17" t="s">
        <v>82</v>
      </c>
    </row>
    <row r="194" spans="2:65" s="1" customFormat="1" ht="11.25">
      <c r="B194" s="32"/>
      <c r="D194" s="144" t="s">
        <v>154</v>
      </c>
      <c r="F194" s="145" t="s">
        <v>268</v>
      </c>
      <c r="I194" s="142"/>
      <c r="L194" s="32"/>
      <c r="M194" s="143"/>
      <c r="T194" s="53"/>
      <c r="AT194" s="17" t="s">
        <v>154</v>
      </c>
      <c r="AU194" s="17" t="s">
        <v>82</v>
      </c>
    </row>
    <row r="195" spans="2:65" s="12" customFormat="1" ht="11.25">
      <c r="B195" s="146"/>
      <c r="D195" s="140" t="s">
        <v>156</v>
      </c>
      <c r="E195" s="147" t="s">
        <v>19</v>
      </c>
      <c r="F195" s="148" t="s">
        <v>269</v>
      </c>
      <c r="H195" s="147" t="s">
        <v>19</v>
      </c>
      <c r="I195" s="149"/>
      <c r="L195" s="146"/>
      <c r="M195" s="150"/>
      <c r="T195" s="151"/>
      <c r="AT195" s="147" t="s">
        <v>156</v>
      </c>
      <c r="AU195" s="147" t="s">
        <v>82</v>
      </c>
      <c r="AV195" s="12" t="s">
        <v>80</v>
      </c>
      <c r="AW195" s="12" t="s">
        <v>33</v>
      </c>
      <c r="AX195" s="12" t="s">
        <v>72</v>
      </c>
      <c r="AY195" s="147" t="s">
        <v>142</v>
      </c>
    </row>
    <row r="196" spans="2:65" s="13" customFormat="1" ht="11.25">
      <c r="B196" s="152"/>
      <c r="D196" s="140" t="s">
        <v>156</v>
      </c>
      <c r="E196" s="153" t="s">
        <v>19</v>
      </c>
      <c r="F196" s="154" t="s">
        <v>270</v>
      </c>
      <c r="H196" s="155">
        <v>16.600000000000001</v>
      </c>
      <c r="I196" s="156"/>
      <c r="L196" s="152"/>
      <c r="M196" s="157"/>
      <c r="T196" s="158"/>
      <c r="AT196" s="153" t="s">
        <v>156</v>
      </c>
      <c r="AU196" s="153" t="s">
        <v>82</v>
      </c>
      <c r="AV196" s="13" t="s">
        <v>82</v>
      </c>
      <c r="AW196" s="13" t="s">
        <v>33</v>
      </c>
      <c r="AX196" s="13" t="s">
        <v>72</v>
      </c>
      <c r="AY196" s="153" t="s">
        <v>142</v>
      </c>
    </row>
    <row r="197" spans="2:65" s="13" customFormat="1" ht="11.25">
      <c r="B197" s="152"/>
      <c r="D197" s="140" t="s">
        <v>156</v>
      </c>
      <c r="E197" s="153" t="s">
        <v>19</v>
      </c>
      <c r="F197" s="154" t="s">
        <v>271</v>
      </c>
      <c r="H197" s="155">
        <v>1.54</v>
      </c>
      <c r="I197" s="156"/>
      <c r="L197" s="152"/>
      <c r="M197" s="157"/>
      <c r="T197" s="158"/>
      <c r="AT197" s="153" t="s">
        <v>156</v>
      </c>
      <c r="AU197" s="153" t="s">
        <v>82</v>
      </c>
      <c r="AV197" s="13" t="s">
        <v>82</v>
      </c>
      <c r="AW197" s="13" t="s">
        <v>33</v>
      </c>
      <c r="AX197" s="13" t="s">
        <v>72</v>
      </c>
      <c r="AY197" s="153" t="s">
        <v>142</v>
      </c>
    </row>
    <row r="198" spans="2:65" s="14" customFormat="1" ht="11.25">
      <c r="B198" s="159"/>
      <c r="D198" s="140" t="s">
        <v>156</v>
      </c>
      <c r="E198" s="160" t="s">
        <v>19</v>
      </c>
      <c r="F198" s="161" t="s">
        <v>173</v>
      </c>
      <c r="H198" s="162">
        <v>18.14</v>
      </c>
      <c r="I198" s="163"/>
      <c r="L198" s="159"/>
      <c r="M198" s="164"/>
      <c r="T198" s="165"/>
      <c r="AT198" s="160" t="s">
        <v>156</v>
      </c>
      <c r="AU198" s="160" t="s">
        <v>82</v>
      </c>
      <c r="AV198" s="14" t="s">
        <v>150</v>
      </c>
      <c r="AW198" s="14" t="s">
        <v>33</v>
      </c>
      <c r="AX198" s="14" t="s">
        <v>80</v>
      </c>
      <c r="AY198" s="160" t="s">
        <v>142</v>
      </c>
    </row>
    <row r="199" spans="2:65" s="1" customFormat="1" ht="24.2" customHeight="1">
      <c r="B199" s="32"/>
      <c r="C199" s="127" t="s">
        <v>272</v>
      </c>
      <c r="D199" s="127" t="s">
        <v>145</v>
      </c>
      <c r="E199" s="128" t="s">
        <v>273</v>
      </c>
      <c r="F199" s="129" t="s">
        <v>274</v>
      </c>
      <c r="G199" s="130" t="s">
        <v>191</v>
      </c>
      <c r="H199" s="131">
        <v>7.5</v>
      </c>
      <c r="I199" s="132"/>
      <c r="J199" s="133">
        <f>ROUND(I199*H199,2)</f>
        <v>0</v>
      </c>
      <c r="K199" s="129" t="s">
        <v>149</v>
      </c>
      <c r="L199" s="32"/>
      <c r="M199" s="134" t="s">
        <v>19</v>
      </c>
      <c r="N199" s="135" t="s">
        <v>43</v>
      </c>
      <c r="P199" s="136">
        <f>O199*H199</f>
        <v>0</v>
      </c>
      <c r="Q199" s="136">
        <v>4.3830000000000001E-2</v>
      </c>
      <c r="R199" s="136">
        <f>Q199*H199</f>
        <v>0.32872499999999999</v>
      </c>
      <c r="S199" s="136">
        <v>0</v>
      </c>
      <c r="T199" s="137">
        <f>S199*H199</f>
        <v>0</v>
      </c>
      <c r="AR199" s="138" t="s">
        <v>150</v>
      </c>
      <c r="AT199" s="138" t="s">
        <v>145</v>
      </c>
      <c r="AU199" s="138" t="s">
        <v>82</v>
      </c>
      <c r="AY199" s="17" t="s">
        <v>142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7" t="s">
        <v>80</v>
      </c>
      <c r="BK199" s="139">
        <f>ROUND(I199*H199,2)</f>
        <v>0</v>
      </c>
      <c r="BL199" s="17" t="s">
        <v>150</v>
      </c>
      <c r="BM199" s="138" t="s">
        <v>275</v>
      </c>
    </row>
    <row r="200" spans="2:65" s="1" customFormat="1" ht="19.5">
      <c r="B200" s="32"/>
      <c r="D200" s="140" t="s">
        <v>152</v>
      </c>
      <c r="F200" s="141" t="s">
        <v>276</v>
      </c>
      <c r="I200" s="142"/>
      <c r="L200" s="32"/>
      <c r="M200" s="143"/>
      <c r="T200" s="53"/>
      <c r="AT200" s="17" t="s">
        <v>152</v>
      </c>
      <c r="AU200" s="17" t="s">
        <v>82</v>
      </c>
    </row>
    <row r="201" spans="2:65" s="1" customFormat="1" ht="11.25">
      <c r="B201" s="32"/>
      <c r="D201" s="144" t="s">
        <v>154</v>
      </c>
      <c r="F201" s="145" t="s">
        <v>277</v>
      </c>
      <c r="I201" s="142"/>
      <c r="L201" s="32"/>
      <c r="M201" s="143"/>
      <c r="T201" s="53"/>
      <c r="AT201" s="17" t="s">
        <v>154</v>
      </c>
      <c r="AU201" s="17" t="s">
        <v>82</v>
      </c>
    </row>
    <row r="202" spans="2:65" s="12" customFormat="1" ht="11.25">
      <c r="B202" s="146"/>
      <c r="D202" s="140" t="s">
        <v>156</v>
      </c>
      <c r="E202" s="147" t="s">
        <v>19</v>
      </c>
      <c r="F202" s="148" t="s">
        <v>278</v>
      </c>
      <c r="H202" s="147" t="s">
        <v>19</v>
      </c>
      <c r="I202" s="149"/>
      <c r="L202" s="146"/>
      <c r="M202" s="150"/>
      <c r="T202" s="151"/>
      <c r="AT202" s="147" t="s">
        <v>156</v>
      </c>
      <c r="AU202" s="147" t="s">
        <v>82</v>
      </c>
      <c r="AV202" s="12" t="s">
        <v>80</v>
      </c>
      <c r="AW202" s="12" t="s">
        <v>33</v>
      </c>
      <c r="AX202" s="12" t="s">
        <v>72</v>
      </c>
      <c r="AY202" s="147" t="s">
        <v>142</v>
      </c>
    </row>
    <row r="203" spans="2:65" s="13" customFormat="1" ht="11.25">
      <c r="B203" s="152"/>
      <c r="D203" s="140" t="s">
        <v>156</v>
      </c>
      <c r="E203" s="153" t="s">
        <v>19</v>
      </c>
      <c r="F203" s="154" t="s">
        <v>279</v>
      </c>
      <c r="H203" s="155">
        <v>4.5</v>
      </c>
      <c r="I203" s="156"/>
      <c r="L203" s="152"/>
      <c r="M203" s="157"/>
      <c r="T203" s="158"/>
      <c r="AT203" s="153" t="s">
        <v>156</v>
      </c>
      <c r="AU203" s="153" t="s">
        <v>82</v>
      </c>
      <c r="AV203" s="13" t="s">
        <v>82</v>
      </c>
      <c r="AW203" s="13" t="s">
        <v>33</v>
      </c>
      <c r="AX203" s="13" t="s">
        <v>72</v>
      </c>
      <c r="AY203" s="153" t="s">
        <v>142</v>
      </c>
    </row>
    <row r="204" spans="2:65" s="12" customFormat="1" ht="11.25">
      <c r="B204" s="146"/>
      <c r="D204" s="140" t="s">
        <v>156</v>
      </c>
      <c r="E204" s="147" t="s">
        <v>19</v>
      </c>
      <c r="F204" s="148" t="s">
        <v>280</v>
      </c>
      <c r="H204" s="147" t="s">
        <v>19</v>
      </c>
      <c r="I204" s="149"/>
      <c r="L204" s="146"/>
      <c r="M204" s="150"/>
      <c r="T204" s="151"/>
      <c r="AT204" s="147" t="s">
        <v>156</v>
      </c>
      <c r="AU204" s="147" t="s">
        <v>82</v>
      </c>
      <c r="AV204" s="12" t="s">
        <v>80</v>
      </c>
      <c r="AW204" s="12" t="s">
        <v>33</v>
      </c>
      <c r="AX204" s="12" t="s">
        <v>72</v>
      </c>
      <c r="AY204" s="147" t="s">
        <v>142</v>
      </c>
    </row>
    <row r="205" spans="2:65" s="13" customFormat="1" ht="11.25">
      <c r="B205" s="152"/>
      <c r="D205" s="140" t="s">
        <v>156</v>
      </c>
      <c r="E205" s="153" t="s">
        <v>19</v>
      </c>
      <c r="F205" s="154" t="s">
        <v>281</v>
      </c>
      <c r="H205" s="155">
        <v>3</v>
      </c>
      <c r="I205" s="156"/>
      <c r="L205" s="152"/>
      <c r="M205" s="157"/>
      <c r="T205" s="158"/>
      <c r="AT205" s="153" t="s">
        <v>156</v>
      </c>
      <c r="AU205" s="153" t="s">
        <v>82</v>
      </c>
      <c r="AV205" s="13" t="s">
        <v>82</v>
      </c>
      <c r="AW205" s="13" t="s">
        <v>33</v>
      </c>
      <c r="AX205" s="13" t="s">
        <v>72</v>
      </c>
      <c r="AY205" s="153" t="s">
        <v>142</v>
      </c>
    </row>
    <row r="206" spans="2:65" s="14" customFormat="1" ht="11.25">
      <c r="B206" s="159"/>
      <c r="D206" s="140" t="s">
        <v>156</v>
      </c>
      <c r="E206" s="160" t="s">
        <v>19</v>
      </c>
      <c r="F206" s="161" t="s">
        <v>173</v>
      </c>
      <c r="H206" s="162">
        <v>7.5</v>
      </c>
      <c r="I206" s="163"/>
      <c r="L206" s="159"/>
      <c r="M206" s="164"/>
      <c r="T206" s="165"/>
      <c r="AT206" s="160" t="s">
        <v>156</v>
      </c>
      <c r="AU206" s="160" t="s">
        <v>82</v>
      </c>
      <c r="AV206" s="14" t="s">
        <v>150</v>
      </c>
      <c r="AW206" s="14" t="s">
        <v>33</v>
      </c>
      <c r="AX206" s="14" t="s">
        <v>80</v>
      </c>
      <c r="AY206" s="160" t="s">
        <v>142</v>
      </c>
    </row>
    <row r="207" spans="2:65" s="1" customFormat="1" ht="24.2" customHeight="1">
      <c r="B207" s="32"/>
      <c r="C207" s="127" t="s">
        <v>282</v>
      </c>
      <c r="D207" s="127" t="s">
        <v>145</v>
      </c>
      <c r="E207" s="128" t="s">
        <v>283</v>
      </c>
      <c r="F207" s="129" t="s">
        <v>284</v>
      </c>
      <c r="G207" s="130" t="s">
        <v>161</v>
      </c>
      <c r="H207" s="131">
        <v>1</v>
      </c>
      <c r="I207" s="132"/>
      <c r="J207" s="133">
        <f>ROUND(I207*H207,2)</f>
        <v>0</v>
      </c>
      <c r="K207" s="129" t="s">
        <v>149</v>
      </c>
      <c r="L207" s="32"/>
      <c r="M207" s="134" t="s">
        <v>19</v>
      </c>
      <c r="N207" s="135" t="s">
        <v>43</v>
      </c>
      <c r="P207" s="136">
        <f>O207*H207</f>
        <v>0</v>
      </c>
      <c r="Q207" s="136">
        <v>0.1658</v>
      </c>
      <c r="R207" s="136">
        <f>Q207*H207</f>
        <v>0.1658</v>
      </c>
      <c r="S207" s="136">
        <v>0</v>
      </c>
      <c r="T207" s="137">
        <f>S207*H207</f>
        <v>0</v>
      </c>
      <c r="AR207" s="138" t="s">
        <v>150</v>
      </c>
      <c r="AT207" s="138" t="s">
        <v>145</v>
      </c>
      <c r="AU207" s="138" t="s">
        <v>82</v>
      </c>
      <c r="AY207" s="17" t="s">
        <v>142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7" t="s">
        <v>80</v>
      </c>
      <c r="BK207" s="139">
        <f>ROUND(I207*H207,2)</f>
        <v>0</v>
      </c>
      <c r="BL207" s="17" t="s">
        <v>150</v>
      </c>
      <c r="BM207" s="138" t="s">
        <v>285</v>
      </c>
    </row>
    <row r="208" spans="2:65" s="1" customFormat="1" ht="19.5">
      <c r="B208" s="32"/>
      <c r="D208" s="140" t="s">
        <v>152</v>
      </c>
      <c r="F208" s="141" t="s">
        <v>286</v>
      </c>
      <c r="I208" s="142"/>
      <c r="L208" s="32"/>
      <c r="M208" s="143"/>
      <c r="T208" s="53"/>
      <c r="AT208" s="17" t="s">
        <v>152</v>
      </c>
      <c r="AU208" s="17" t="s">
        <v>82</v>
      </c>
    </row>
    <row r="209" spans="2:65" s="1" customFormat="1" ht="11.25">
      <c r="B209" s="32"/>
      <c r="D209" s="144" t="s">
        <v>154</v>
      </c>
      <c r="F209" s="145" t="s">
        <v>287</v>
      </c>
      <c r="I209" s="142"/>
      <c r="L209" s="32"/>
      <c r="M209" s="143"/>
      <c r="T209" s="53"/>
      <c r="AT209" s="17" t="s">
        <v>154</v>
      </c>
      <c r="AU209" s="17" t="s">
        <v>82</v>
      </c>
    </row>
    <row r="210" spans="2:65" s="12" customFormat="1" ht="11.25">
      <c r="B210" s="146"/>
      <c r="D210" s="140" t="s">
        <v>156</v>
      </c>
      <c r="E210" s="147" t="s">
        <v>19</v>
      </c>
      <c r="F210" s="148" t="s">
        <v>288</v>
      </c>
      <c r="H210" s="147" t="s">
        <v>19</v>
      </c>
      <c r="I210" s="149"/>
      <c r="L210" s="146"/>
      <c r="M210" s="150"/>
      <c r="T210" s="151"/>
      <c r="AT210" s="147" t="s">
        <v>156</v>
      </c>
      <c r="AU210" s="147" t="s">
        <v>82</v>
      </c>
      <c r="AV210" s="12" t="s">
        <v>80</v>
      </c>
      <c r="AW210" s="12" t="s">
        <v>33</v>
      </c>
      <c r="AX210" s="12" t="s">
        <v>72</v>
      </c>
      <c r="AY210" s="147" t="s">
        <v>142</v>
      </c>
    </row>
    <row r="211" spans="2:65" s="13" customFormat="1" ht="11.25">
      <c r="B211" s="152"/>
      <c r="D211" s="140" t="s">
        <v>156</v>
      </c>
      <c r="E211" s="153" t="s">
        <v>19</v>
      </c>
      <c r="F211" s="154" t="s">
        <v>80</v>
      </c>
      <c r="H211" s="155">
        <v>1</v>
      </c>
      <c r="I211" s="156"/>
      <c r="L211" s="152"/>
      <c r="M211" s="157"/>
      <c r="T211" s="158"/>
      <c r="AT211" s="153" t="s">
        <v>156</v>
      </c>
      <c r="AU211" s="153" t="s">
        <v>82</v>
      </c>
      <c r="AV211" s="13" t="s">
        <v>82</v>
      </c>
      <c r="AW211" s="13" t="s">
        <v>33</v>
      </c>
      <c r="AX211" s="13" t="s">
        <v>80</v>
      </c>
      <c r="AY211" s="153" t="s">
        <v>142</v>
      </c>
    </row>
    <row r="212" spans="2:65" s="1" customFormat="1" ht="24.2" customHeight="1">
      <c r="B212" s="32"/>
      <c r="C212" s="127" t="s">
        <v>289</v>
      </c>
      <c r="D212" s="127" t="s">
        <v>145</v>
      </c>
      <c r="E212" s="128" t="s">
        <v>290</v>
      </c>
      <c r="F212" s="129" t="s">
        <v>291</v>
      </c>
      <c r="G212" s="130" t="s">
        <v>148</v>
      </c>
      <c r="H212" s="131">
        <v>0.1</v>
      </c>
      <c r="I212" s="132"/>
      <c r="J212" s="133">
        <f>ROUND(I212*H212,2)</f>
        <v>0</v>
      </c>
      <c r="K212" s="129" t="s">
        <v>149</v>
      </c>
      <c r="L212" s="32"/>
      <c r="M212" s="134" t="s">
        <v>19</v>
      </c>
      <c r="N212" s="135" t="s">
        <v>43</v>
      </c>
      <c r="P212" s="136">
        <f>O212*H212</f>
        <v>0</v>
      </c>
      <c r="Q212" s="136">
        <v>2.3010199999999998</v>
      </c>
      <c r="R212" s="136">
        <f>Q212*H212</f>
        <v>0.230102</v>
      </c>
      <c r="S212" s="136">
        <v>0</v>
      </c>
      <c r="T212" s="137">
        <f>S212*H212</f>
        <v>0</v>
      </c>
      <c r="AR212" s="138" t="s">
        <v>150</v>
      </c>
      <c r="AT212" s="138" t="s">
        <v>145</v>
      </c>
      <c r="AU212" s="138" t="s">
        <v>82</v>
      </c>
      <c r="AY212" s="17" t="s">
        <v>142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80</v>
      </c>
      <c r="BK212" s="139">
        <f>ROUND(I212*H212,2)</f>
        <v>0</v>
      </c>
      <c r="BL212" s="17" t="s">
        <v>150</v>
      </c>
      <c r="BM212" s="138" t="s">
        <v>292</v>
      </c>
    </row>
    <row r="213" spans="2:65" s="1" customFormat="1" ht="19.5">
      <c r="B213" s="32"/>
      <c r="D213" s="140" t="s">
        <v>152</v>
      </c>
      <c r="F213" s="141" t="s">
        <v>293</v>
      </c>
      <c r="I213" s="142"/>
      <c r="L213" s="32"/>
      <c r="M213" s="143"/>
      <c r="T213" s="53"/>
      <c r="AT213" s="17" t="s">
        <v>152</v>
      </c>
      <c r="AU213" s="17" t="s">
        <v>82</v>
      </c>
    </row>
    <row r="214" spans="2:65" s="1" customFormat="1" ht="11.25">
      <c r="B214" s="32"/>
      <c r="D214" s="144" t="s">
        <v>154</v>
      </c>
      <c r="F214" s="145" t="s">
        <v>294</v>
      </c>
      <c r="I214" s="142"/>
      <c r="L214" s="32"/>
      <c r="M214" s="143"/>
      <c r="T214" s="53"/>
      <c r="AT214" s="17" t="s">
        <v>154</v>
      </c>
      <c r="AU214" s="17" t="s">
        <v>82</v>
      </c>
    </row>
    <row r="215" spans="2:65" s="12" customFormat="1" ht="11.25">
      <c r="B215" s="146"/>
      <c r="D215" s="140" t="s">
        <v>156</v>
      </c>
      <c r="E215" s="147" t="s">
        <v>19</v>
      </c>
      <c r="F215" s="148" t="s">
        <v>278</v>
      </c>
      <c r="H215" s="147" t="s">
        <v>19</v>
      </c>
      <c r="I215" s="149"/>
      <c r="L215" s="146"/>
      <c r="M215" s="150"/>
      <c r="T215" s="151"/>
      <c r="AT215" s="147" t="s">
        <v>156</v>
      </c>
      <c r="AU215" s="147" t="s">
        <v>82</v>
      </c>
      <c r="AV215" s="12" t="s">
        <v>80</v>
      </c>
      <c r="AW215" s="12" t="s">
        <v>33</v>
      </c>
      <c r="AX215" s="12" t="s">
        <v>72</v>
      </c>
      <c r="AY215" s="147" t="s">
        <v>142</v>
      </c>
    </row>
    <row r="216" spans="2:65" s="13" customFormat="1" ht="11.25">
      <c r="B216" s="152"/>
      <c r="D216" s="140" t="s">
        <v>156</v>
      </c>
      <c r="E216" s="153" t="s">
        <v>19</v>
      </c>
      <c r="F216" s="154" t="s">
        <v>295</v>
      </c>
      <c r="H216" s="155">
        <v>0.05</v>
      </c>
      <c r="I216" s="156"/>
      <c r="L216" s="152"/>
      <c r="M216" s="157"/>
      <c r="T216" s="158"/>
      <c r="AT216" s="153" t="s">
        <v>156</v>
      </c>
      <c r="AU216" s="153" t="s">
        <v>82</v>
      </c>
      <c r="AV216" s="13" t="s">
        <v>82</v>
      </c>
      <c r="AW216" s="13" t="s">
        <v>33</v>
      </c>
      <c r="AX216" s="13" t="s">
        <v>72</v>
      </c>
      <c r="AY216" s="153" t="s">
        <v>142</v>
      </c>
    </row>
    <row r="217" spans="2:65" s="12" customFormat="1" ht="11.25">
      <c r="B217" s="146"/>
      <c r="D217" s="140" t="s">
        <v>156</v>
      </c>
      <c r="E217" s="147" t="s">
        <v>19</v>
      </c>
      <c r="F217" s="148" t="s">
        <v>280</v>
      </c>
      <c r="H217" s="147" t="s">
        <v>19</v>
      </c>
      <c r="I217" s="149"/>
      <c r="L217" s="146"/>
      <c r="M217" s="150"/>
      <c r="T217" s="151"/>
      <c r="AT217" s="147" t="s">
        <v>156</v>
      </c>
      <c r="AU217" s="147" t="s">
        <v>82</v>
      </c>
      <c r="AV217" s="12" t="s">
        <v>80</v>
      </c>
      <c r="AW217" s="12" t="s">
        <v>33</v>
      </c>
      <c r="AX217" s="12" t="s">
        <v>72</v>
      </c>
      <c r="AY217" s="147" t="s">
        <v>142</v>
      </c>
    </row>
    <row r="218" spans="2:65" s="13" customFormat="1" ht="11.25">
      <c r="B218" s="152"/>
      <c r="D218" s="140" t="s">
        <v>156</v>
      </c>
      <c r="E218" s="153" t="s">
        <v>19</v>
      </c>
      <c r="F218" s="154" t="s">
        <v>295</v>
      </c>
      <c r="H218" s="155">
        <v>0.05</v>
      </c>
      <c r="I218" s="156"/>
      <c r="L218" s="152"/>
      <c r="M218" s="157"/>
      <c r="T218" s="158"/>
      <c r="AT218" s="153" t="s">
        <v>156</v>
      </c>
      <c r="AU218" s="153" t="s">
        <v>82</v>
      </c>
      <c r="AV218" s="13" t="s">
        <v>82</v>
      </c>
      <c r="AW218" s="13" t="s">
        <v>33</v>
      </c>
      <c r="AX218" s="13" t="s">
        <v>72</v>
      </c>
      <c r="AY218" s="153" t="s">
        <v>142</v>
      </c>
    </row>
    <row r="219" spans="2:65" s="14" customFormat="1" ht="11.25">
      <c r="B219" s="159"/>
      <c r="D219" s="140" t="s">
        <v>156</v>
      </c>
      <c r="E219" s="160" t="s">
        <v>19</v>
      </c>
      <c r="F219" s="161" t="s">
        <v>173</v>
      </c>
      <c r="H219" s="162">
        <v>0.1</v>
      </c>
      <c r="I219" s="163"/>
      <c r="L219" s="159"/>
      <c r="M219" s="164"/>
      <c r="T219" s="165"/>
      <c r="AT219" s="160" t="s">
        <v>156</v>
      </c>
      <c r="AU219" s="160" t="s">
        <v>82</v>
      </c>
      <c r="AV219" s="14" t="s">
        <v>150</v>
      </c>
      <c r="AW219" s="14" t="s">
        <v>33</v>
      </c>
      <c r="AX219" s="14" t="s">
        <v>80</v>
      </c>
      <c r="AY219" s="160" t="s">
        <v>142</v>
      </c>
    </row>
    <row r="220" spans="2:65" s="1" customFormat="1" ht="24.2" customHeight="1">
      <c r="B220" s="32"/>
      <c r="C220" s="127" t="s">
        <v>296</v>
      </c>
      <c r="D220" s="127" t="s">
        <v>145</v>
      </c>
      <c r="E220" s="128" t="s">
        <v>297</v>
      </c>
      <c r="F220" s="129" t="s">
        <v>298</v>
      </c>
      <c r="G220" s="130" t="s">
        <v>191</v>
      </c>
      <c r="H220" s="131">
        <v>77.260000000000005</v>
      </c>
      <c r="I220" s="132"/>
      <c r="J220" s="133">
        <f>ROUND(I220*H220,2)</f>
        <v>0</v>
      </c>
      <c r="K220" s="129" t="s">
        <v>149</v>
      </c>
      <c r="L220" s="32"/>
      <c r="M220" s="134" t="s">
        <v>19</v>
      </c>
      <c r="N220" s="135" t="s">
        <v>43</v>
      </c>
      <c r="P220" s="136">
        <f>O220*H220</f>
        <v>0</v>
      </c>
      <c r="Q220" s="136">
        <v>0.11</v>
      </c>
      <c r="R220" s="136">
        <f>Q220*H220</f>
        <v>8.4986000000000015</v>
      </c>
      <c r="S220" s="136">
        <v>0</v>
      </c>
      <c r="T220" s="137">
        <f>S220*H220</f>
        <v>0</v>
      </c>
      <c r="AR220" s="138" t="s">
        <v>150</v>
      </c>
      <c r="AT220" s="138" t="s">
        <v>145</v>
      </c>
      <c r="AU220" s="138" t="s">
        <v>82</v>
      </c>
      <c r="AY220" s="17" t="s">
        <v>142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7" t="s">
        <v>80</v>
      </c>
      <c r="BK220" s="139">
        <f>ROUND(I220*H220,2)</f>
        <v>0</v>
      </c>
      <c r="BL220" s="17" t="s">
        <v>150</v>
      </c>
      <c r="BM220" s="138" t="s">
        <v>299</v>
      </c>
    </row>
    <row r="221" spans="2:65" s="1" customFormat="1" ht="11.25">
      <c r="B221" s="32"/>
      <c r="D221" s="140" t="s">
        <v>152</v>
      </c>
      <c r="F221" s="141" t="s">
        <v>300</v>
      </c>
      <c r="I221" s="142"/>
      <c r="L221" s="32"/>
      <c r="M221" s="143"/>
      <c r="T221" s="53"/>
      <c r="AT221" s="17" t="s">
        <v>152</v>
      </c>
      <c r="AU221" s="17" t="s">
        <v>82</v>
      </c>
    </row>
    <row r="222" spans="2:65" s="1" customFormat="1" ht="11.25">
      <c r="B222" s="32"/>
      <c r="D222" s="144" t="s">
        <v>154</v>
      </c>
      <c r="F222" s="145" t="s">
        <v>301</v>
      </c>
      <c r="I222" s="142"/>
      <c r="L222" s="32"/>
      <c r="M222" s="143"/>
      <c r="T222" s="53"/>
      <c r="AT222" s="17" t="s">
        <v>154</v>
      </c>
      <c r="AU222" s="17" t="s">
        <v>82</v>
      </c>
    </row>
    <row r="223" spans="2:65" s="12" customFormat="1" ht="11.25">
      <c r="B223" s="146"/>
      <c r="D223" s="140" t="s">
        <v>156</v>
      </c>
      <c r="E223" s="147" t="s">
        <v>19</v>
      </c>
      <c r="F223" s="148" t="s">
        <v>240</v>
      </c>
      <c r="H223" s="147" t="s">
        <v>19</v>
      </c>
      <c r="I223" s="149"/>
      <c r="L223" s="146"/>
      <c r="M223" s="150"/>
      <c r="T223" s="151"/>
      <c r="AT223" s="147" t="s">
        <v>156</v>
      </c>
      <c r="AU223" s="147" t="s">
        <v>82</v>
      </c>
      <c r="AV223" s="12" t="s">
        <v>80</v>
      </c>
      <c r="AW223" s="12" t="s">
        <v>33</v>
      </c>
      <c r="AX223" s="12" t="s">
        <v>72</v>
      </c>
      <c r="AY223" s="147" t="s">
        <v>142</v>
      </c>
    </row>
    <row r="224" spans="2:65" s="13" customFormat="1" ht="11.25">
      <c r="B224" s="152"/>
      <c r="D224" s="140" t="s">
        <v>156</v>
      </c>
      <c r="E224" s="153" t="s">
        <v>19</v>
      </c>
      <c r="F224" s="154" t="s">
        <v>241</v>
      </c>
      <c r="H224" s="155">
        <v>23.96</v>
      </c>
      <c r="I224" s="156"/>
      <c r="L224" s="152"/>
      <c r="M224" s="157"/>
      <c r="T224" s="158"/>
      <c r="AT224" s="153" t="s">
        <v>156</v>
      </c>
      <c r="AU224" s="153" t="s">
        <v>82</v>
      </c>
      <c r="AV224" s="13" t="s">
        <v>82</v>
      </c>
      <c r="AW224" s="13" t="s">
        <v>33</v>
      </c>
      <c r="AX224" s="13" t="s">
        <v>72</v>
      </c>
      <c r="AY224" s="153" t="s">
        <v>142</v>
      </c>
    </row>
    <row r="225" spans="2:65" s="12" customFormat="1" ht="11.25">
      <c r="B225" s="146"/>
      <c r="D225" s="140" t="s">
        <v>156</v>
      </c>
      <c r="E225" s="147" t="s">
        <v>19</v>
      </c>
      <c r="F225" s="148" t="s">
        <v>242</v>
      </c>
      <c r="H225" s="147" t="s">
        <v>19</v>
      </c>
      <c r="I225" s="149"/>
      <c r="L225" s="146"/>
      <c r="M225" s="150"/>
      <c r="T225" s="151"/>
      <c r="AT225" s="147" t="s">
        <v>156</v>
      </c>
      <c r="AU225" s="147" t="s">
        <v>82</v>
      </c>
      <c r="AV225" s="12" t="s">
        <v>80</v>
      </c>
      <c r="AW225" s="12" t="s">
        <v>33</v>
      </c>
      <c r="AX225" s="12" t="s">
        <v>72</v>
      </c>
      <c r="AY225" s="147" t="s">
        <v>142</v>
      </c>
    </row>
    <row r="226" spans="2:65" s="13" customFormat="1" ht="11.25">
      <c r="B226" s="152"/>
      <c r="D226" s="140" t="s">
        <v>156</v>
      </c>
      <c r="E226" s="153" t="s">
        <v>19</v>
      </c>
      <c r="F226" s="154" t="s">
        <v>243</v>
      </c>
      <c r="H226" s="155">
        <v>39.979999999999997</v>
      </c>
      <c r="I226" s="156"/>
      <c r="L226" s="152"/>
      <c r="M226" s="157"/>
      <c r="T226" s="158"/>
      <c r="AT226" s="153" t="s">
        <v>156</v>
      </c>
      <c r="AU226" s="153" t="s">
        <v>82</v>
      </c>
      <c r="AV226" s="13" t="s">
        <v>82</v>
      </c>
      <c r="AW226" s="13" t="s">
        <v>33</v>
      </c>
      <c r="AX226" s="13" t="s">
        <v>72</v>
      </c>
      <c r="AY226" s="153" t="s">
        <v>142</v>
      </c>
    </row>
    <row r="227" spans="2:65" s="12" customFormat="1" ht="11.25">
      <c r="B227" s="146"/>
      <c r="D227" s="140" t="s">
        <v>156</v>
      </c>
      <c r="E227" s="147" t="s">
        <v>19</v>
      </c>
      <c r="F227" s="148" t="s">
        <v>244</v>
      </c>
      <c r="H227" s="147" t="s">
        <v>19</v>
      </c>
      <c r="I227" s="149"/>
      <c r="L227" s="146"/>
      <c r="M227" s="150"/>
      <c r="T227" s="151"/>
      <c r="AT227" s="147" t="s">
        <v>156</v>
      </c>
      <c r="AU227" s="147" t="s">
        <v>82</v>
      </c>
      <c r="AV227" s="12" t="s">
        <v>80</v>
      </c>
      <c r="AW227" s="12" t="s">
        <v>33</v>
      </c>
      <c r="AX227" s="12" t="s">
        <v>72</v>
      </c>
      <c r="AY227" s="147" t="s">
        <v>142</v>
      </c>
    </row>
    <row r="228" spans="2:65" s="13" customFormat="1" ht="11.25">
      <c r="B228" s="152"/>
      <c r="D228" s="140" t="s">
        <v>156</v>
      </c>
      <c r="E228" s="153" t="s">
        <v>19</v>
      </c>
      <c r="F228" s="154" t="s">
        <v>245</v>
      </c>
      <c r="H228" s="155">
        <v>3.55</v>
      </c>
      <c r="I228" s="156"/>
      <c r="L228" s="152"/>
      <c r="M228" s="157"/>
      <c r="T228" s="158"/>
      <c r="AT228" s="153" t="s">
        <v>156</v>
      </c>
      <c r="AU228" s="153" t="s">
        <v>82</v>
      </c>
      <c r="AV228" s="13" t="s">
        <v>82</v>
      </c>
      <c r="AW228" s="13" t="s">
        <v>33</v>
      </c>
      <c r="AX228" s="13" t="s">
        <v>72</v>
      </c>
      <c r="AY228" s="153" t="s">
        <v>142</v>
      </c>
    </row>
    <row r="229" spans="2:65" s="12" customFormat="1" ht="11.25">
      <c r="B229" s="146"/>
      <c r="D229" s="140" t="s">
        <v>156</v>
      </c>
      <c r="E229" s="147" t="s">
        <v>19</v>
      </c>
      <c r="F229" s="148" t="s">
        <v>195</v>
      </c>
      <c r="H229" s="147" t="s">
        <v>19</v>
      </c>
      <c r="I229" s="149"/>
      <c r="L229" s="146"/>
      <c r="M229" s="150"/>
      <c r="T229" s="151"/>
      <c r="AT229" s="147" t="s">
        <v>156</v>
      </c>
      <c r="AU229" s="147" t="s">
        <v>82</v>
      </c>
      <c r="AV229" s="12" t="s">
        <v>80</v>
      </c>
      <c r="AW229" s="12" t="s">
        <v>33</v>
      </c>
      <c r="AX229" s="12" t="s">
        <v>72</v>
      </c>
      <c r="AY229" s="147" t="s">
        <v>142</v>
      </c>
    </row>
    <row r="230" spans="2:65" s="13" customFormat="1" ht="11.25">
      <c r="B230" s="152"/>
      <c r="D230" s="140" t="s">
        <v>156</v>
      </c>
      <c r="E230" s="153" t="s">
        <v>19</v>
      </c>
      <c r="F230" s="154" t="s">
        <v>246</v>
      </c>
      <c r="H230" s="155">
        <v>9.77</v>
      </c>
      <c r="I230" s="156"/>
      <c r="L230" s="152"/>
      <c r="M230" s="157"/>
      <c r="T230" s="158"/>
      <c r="AT230" s="153" t="s">
        <v>156</v>
      </c>
      <c r="AU230" s="153" t="s">
        <v>82</v>
      </c>
      <c r="AV230" s="13" t="s">
        <v>82</v>
      </c>
      <c r="AW230" s="13" t="s">
        <v>33</v>
      </c>
      <c r="AX230" s="13" t="s">
        <v>72</v>
      </c>
      <c r="AY230" s="153" t="s">
        <v>142</v>
      </c>
    </row>
    <row r="231" spans="2:65" s="14" customFormat="1" ht="11.25">
      <c r="B231" s="159"/>
      <c r="D231" s="140" t="s">
        <v>156</v>
      </c>
      <c r="E231" s="160" t="s">
        <v>19</v>
      </c>
      <c r="F231" s="161" t="s">
        <v>173</v>
      </c>
      <c r="H231" s="162">
        <v>77.259999999999991</v>
      </c>
      <c r="I231" s="163"/>
      <c r="L231" s="159"/>
      <c r="M231" s="164"/>
      <c r="T231" s="165"/>
      <c r="AT231" s="160" t="s">
        <v>156</v>
      </c>
      <c r="AU231" s="160" t="s">
        <v>82</v>
      </c>
      <c r="AV231" s="14" t="s">
        <v>150</v>
      </c>
      <c r="AW231" s="14" t="s">
        <v>33</v>
      </c>
      <c r="AX231" s="14" t="s">
        <v>80</v>
      </c>
      <c r="AY231" s="160" t="s">
        <v>142</v>
      </c>
    </row>
    <row r="232" spans="2:65" s="1" customFormat="1" ht="24.2" customHeight="1">
      <c r="B232" s="32"/>
      <c r="C232" s="127" t="s">
        <v>302</v>
      </c>
      <c r="D232" s="127" t="s">
        <v>145</v>
      </c>
      <c r="E232" s="128" t="s">
        <v>303</v>
      </c>
      <c r="F232" s="129" t="s">
        <v>304</v>
      </c>
      <c r="G232" s="130" t="s">
        <v>191</v>
      </c>
      <c r="H232" s="131">
        <v>154.52000000000001</v>
      </c>
      <c r="I232" s="132"/>
      <c r="J232" s="133">
        <f>ROUND(I232*H232,2)</f>
        <v>0</v>
      </c>
      <c r="K232" s="129" t="s">
        <v>149</v>
      </c>
      <c r="L232" s="32"/>
      <c r="M232" s="134" t="s">
        <v>19</v>
      </c>
      <c r="N232" s="135" t="s">
        <v>43</v>
      </c>
      <c r="P232" s="136">
        <f>O232*H232</f>
        <v>0</v>
      </c>
      <c r="Q232" s="136">
        <v>1.0999999999999999E-2</v>
      </c>
      <c r="R232" s="136">
        <f>Q232*H232</f>
        <v>1.6997200000000001</v>
      </c>
      <c r="S232" s="136">
        <v>0</v>
      </c>
      <c r="T232" s="137">
        <f>S232*H232</f>
        <v>0</v>
      </c>
      <c r="AR232" s="138" t="s">
        <v>150</v>
      </c>
      <c r="AT232" s="138" t="s">
        <v>145</v>
      </c>
      <c r="AU232" s="138" t="s">
        <v>82</v>
      </c>
      <c r="AY232" s="17" t="s">
        <v>142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7" t="s">
        <v>80</v>
      </c>
      <c r="BK232" s="139">
        <f>ROUND(I232*H232,2)</f>
        <v>0</v>
      </c>
      <c r="BL232" s="17" t="s">
        <v>150</v>
      </c>
      <c r="BM232" s="138" t="s">
        <v>305</v>
      </c>
    </row>
    <row r="233" spans="2:65" s="1" customFormat="1" ht="19.5">
      <c r="B233" s="32"/>
      <c r="D233" s="140" t="s">
        <v>152</v>
      </c>
      <c r="F233" s="141" t="s">
        <v>306</v>
      </c>
      <c r="I233" s="142"/>
      <c r="L233" s="32"/>
      <c r="M233" s="143"/>
      <c r="T233" s="53"/>
      <c r="AT233" s="17" t="s">
        <v>152</v>
      </c>
      <c r="AU233" s="17" t="s">
        <v>82</v>
      </c>
    </row>
    <row r="234" spans="2:65" s="1" customFormat="1" ht="11.25">
      <c r="B234" s="32"/>
      <c r="D234" s="144" t="s">
        <v>154</v>
      </c>
      <c r="F234" s="145" t="s">
        <v>307</v>
      </c>
      <c r="I234" s="142"/>
      <c r="L234" s="32"/>
      <c r="M234" s="143"/>
      <c r="T234" s="53"/>
      <c r="AT234" s="17" t="s">
        <v>154</v>
      </c>
      <c r="AU234" s="17" t="s">
        <v>82</v>
      </c>
    </row>
    <row r="235" spans="2:65" s="12" customFormat="1" ht="11.25">
      <c r="B235" s="146"/>
      <c r="D235" s="140" t="s">
        <v>156</v>
      </c>
      <c r="E235" s="147" t="s">
        <v>19</v>
      </c>
      <c r="F235" s="148" t="s">
        <v>240</v>
      </c>
      <c r="H235" s="147" t="s">
        <v>19</v>
      </c>
      <c r="I235" s="149"/>
      <c r="L235" s="146"/>
      <c r="M235" s="150"/>
      <c r="T235" s="151"/>
      <c r="AT235" s="147" t="s">
        <v>156</v>
      </c>
      <c r="AU235" s="147" t="s">
        <v>82</v>
      </c>
      <c r="AV235" s="12" t="s">
        <v>80</v>
      </c>
      <c r="AW235" s="12" t="s">
        <v>33</v>
      </c>
      <c r="AX235" s="12" t="s">
        <v>72</v>
      </c>
      <c r="AY235" s="147" t="s">
        <v>142</v>
      </c>
    </row>
    <row r="236" spans="2:65" s="13" customFormat="1" ht="11.25">
      <c r="B236" s="152"/>
      <c r="D236" s="140" t="s">
        <v>156</v>
      </c>
      <c r="E236" s="153" t="s">
        <v>19</v>
      </c>
      <c r="F236" s="154" t="s">
        <v>241</v>
      </c>
      <c r="H236" s="155">
        <v>23.96</v>
      </c>
      <c r="I236" s="156"/>
      <c r="L236" s="152"/>
      <c r="M236" s="157"/>
      <c r="T236" s="158"/>
      <c r="AT236" s="153" t="s">
        <v>156</v>
      </c>
      <c r="AU236" s="153" t="s">
        <v>82</v>
      </c>
      <c r="AV236" s="13" t="s">
        <v>82</v>
      </c>
      <c r="AW236" s="13" t="s">
        <v>33</v>
      </c>
      <c r="AX236" s="13" t="s">
        <v>72</v>
      </c>
      <c r="AY236" s="153" t="s">
        <v>142</v>
      </c>
    </row>
    <row r="237" spans="2:65" s="12" customFormat="1" ht="11.25">
      <c r="B237" s="146"/>
      <c r="D237" s="140" t="s">
        <v>156</v>
      </c>
      <c r="E237" s="147" t="s">
        <v>19</v>
      </c>
      <c r="F237" s="148" t="s">
        <v>242</v>
      </c>
      <c r="H237" s="147" t="s">
        <v>19</v>
      </c>
      <c r="I237" s="149"/>
      <c r="L237" s="146"/>
      <c r="M237" s="150"/>
      <c r="T237" s="151"/>
      <c r="AT237" s="147" t="s">
        <v>156</v>
      </c>
      <c r="AU237" s="147" t="s">
        <v>82</v>
      </c>
      <c r="AV237" s="12" t="s">
        <v>80</v>
      </c>
      <c r="AW237" s="12" t="s">
        <v>33</v>
      </c>
      <c r="AX237" s="12" t="s">
        <v>72</v>
      </c>
      <c r="AY237" s="147" t="s">
        <v>142</v>
      </c>
    </row>
    <row r="238" spans="2:65" s="13" customFormat="1" ht="11.25">
      <c r="B238" s="152"/>
      <c r="D238" s="140" t="s">
        <v>156</v>
      </c>
      <c r="E238" s="153" t="s">
        <v>19</v>
      </c>
      <c r="F238" s="154" t="s">
        <v>243</v>
      </c>
      <c r="H238" s="155">
        <v>39.979999999999997</v>
      </c>
      <c r="I238" s="156"/>
      <c r="L238" s="152"/>
      <c r="M238" s="157"/>
      <c r="T238" s="158"/>
      <c r="AT238" s="153" t="s">
        <v>156</v>
      </c>
      <c r="AU238" s="153" t="s">
        <v>82</v>
      </c>
      <c r="AV238" s="13" t="s">
        <v>82</v>
      </c>
      <c r="AW238" s="13" t="s">
        <v>33</v>
      </c>
      <c r="AX238" s="13" t="s">
        <v>72</v>
      </c>
      <c r="AY238" s="153" t="s">
        <v>142</v>
      </c>
    </row>
    <row r="239" spans="2:65" s="12" customFormat="1" ht="11.25">
      <c r="B239" s="146"/>
      <c r="D239" s="140" t="s">
        <v>156</v>
      </c>
      <c r="E239" s="147" t="s">
        <v>19</v>
      </c>
      <c r="F239" s="148" t="s">
        <v>244</v>
      </c>
      <c r="H239" s="147" t="s">
        <v>19</v>
      </c>
      <c r="I239" s="149"/>
      <c r="L239" s="146"/>
      <c r="M239" s="150"/>
      <c r="T239" s="151"/>
      <c r="AT239" s="147" t="s">
        <v>156</v>
      </c>
      <c r="AU239" s="147" t="s">
        <v>82</v>
      </c>
      <c r="AV239" s="12" t="s">
        <v>80</v>
      </c>
      <c r="AW239" s="12" t="s">
        <v>33</v>
      </c>
      <c r="AX239" s="12" t="s">
        <v>72</v>
      </c>
      <c r="AY239" s="147" t="s">
        <v>142</v>
      </c>
    </row>
    <row r="240" spans="2:65" s="13" customFormat="1" ht="11.25">
      <c r="B240" s="152"/>
      <c r="D240" s="140" t="s">
        <v>156</v>
      </c>
      <c r="E240" s="153" t="s">
        <v>19</v>
      </c>
      <c r="F240" s="154" t="s">
        <v>245</v>
      </c>
      <c r="H240" s="155">
        <v>3.55</v>
      </c>
      <c r="I240" s="156"/>
      <c r="L240" s="152"/>
      <c r="M240" s="157"/>
      <c r="T240" s="158"/>
      <c r="AT240" s="153" t="s">
        <v>156</v>
      </c>
      <c r="AU240" s="153" t="s">
        <v>82</v>
      </c>
      <c r="AV240" s="13" t="s">
        <v>82</v>
      </c>
      <c r="AW240" s="13" t="s">
        <v>33</v>
      </c>
      <c r="AX240" s="13" t="s">
        <v>72</v>
      </c>
      <c r="AY240" s="153" t="s">
        <v>142</v>
      </c>
    </row>
    <row r="241" spans="2:65" s="12" customFormat="1" ht="11.25">
      <c r="B241" s="146"/>
      <c r="D241" s="140" t="s">
        <v>156</v>
      </c>
      <c r="E241" s="147" t="s">
        <v>19</v>
      </c>
      <c r="F241" s="148" t="s">
        <v>195</v>
      </c>
      <c r="H241" s="147" t="s">
        <v>19</v>
      </c>
      <c r="I241" s="149"/>
      <c r="L241" s="146"/>
      <c r="M241" s="150"/>
      <c r="T241" s="151"/>
      <c r="AT241" s="147" t="s">
        <v>156</v>
      </c>
      <c r="AU241" s="147" t="s">
        <v>82</v>
      </c>
      <c r="AV241" s="12" t="s">
        <v>80</v>
      </c>
      <c r="AW241" s="12" t="s">
        <v>33</v>
      </c>
      <c r="AX241" s="12" t="s">
        <v>72</v>
      </c>
      <c r="AY241" s="147" t="s">
        <v>142</v>
      </c>
    </row>
    <row r="242" spans="2:65" s="13" customFormat="1" ht="11.25">
      <c r="B242" s="152"/>
      <c r="D242" s="140" t="s">
        <v>156</v>
      </c>
      <c r="E242" s="153" t="s">
        <v>19</v>
      </c>
      <c r="F242" s="154" t="s">
        <v>246</v>
      </c>
      <c r="H242" s="155">
        <v>9.77</v>
      </c>
      <c r="I242" s="156"/>
      <c r="L242" s="152"/>
      <c r="M242" s="157"/>
      <c r="T242" s="158"/>
      <c r="AT242" s="153" t="s">
        <v>156</v>
      </c>
      <c r="AU242" s="153" t="s">
        <v>82</v>
      </c>
      <c r="AV242" s="13" t="s">
        <v>82</v>
      </c>
      <c r="AW242" s="13" t="s">
        <v>33</v>
      </c>
      <c r="AX242" s="13" t="s">
        <v>72</v>
      </c>
      <c r="AY242" s="153" t="s">
        <v>142</v>
      </c>
    </row>
    <row r="243" spans="2:65" s="14" customFormat="1" ht="11.25">
      <c r="B243" s="159"/>
      <c r="D243" s="140" t="s">
        <v>156</v>
      </c>
      <c r="E243" s="160" t="s">
        <v>19</v>
      </c>
      <c r="F243" s="161" t="s">
        <v>173</v>
      </c>
      <c r="H243" s="162">
        <v>77.259999999999991</v>
      </c>
      <c r="I243" s="163"/>
      <c r="L243" s="159"/>
      <c r="M243" s="164"/>
      <c r="T243" s="165"/>
      <c r="AT243" s="160" t="s">
        <v>156</v>
      </c>
      <c r="AU243" s="160" t="s">
        <v>82</v>
      </c>
      <c r="AV243" s="14" t="s">
        <v>150</v>
      </c>
      <c r="AW243" s="14" t="s">
        <v>33</v>
      </c>
      <c r="AX243" s="14" t="s">
        <v>72</v>
      </c>
      <c r="AY243" s="160" t="s">
        <v>142</v>
      </c>
    </row>
    <row r="244" spans="2:65" s="13" customFormat="1" ht="11.25">
      <c r="B244" s="152"/>
      <c r="D244" s="140" t="s">
        <v>156</v>
      </c>
      <c r="E244" s="153" t="s">
        <v>19</v>
      </c>
      <c r="F244" s="154" t="s">
        <v>308</v>
      </c>
      <c r="H244" s="155">
        <v>154.52000000000001</v>
      </c>
      <c r="I244" s="156"/>
      <c r="L244" s="152"/>
      <c r="M244" s="157"/>
      <c r="T244" s="158"/>
      <c r="AT244" s="153" t="s">
        <v>156</v>
      </c>
      <c r="AU244" s="153" t="s">
        <v>82</v>
      </c>
      <c r="AV244" s="13" t="s">
        <v>82</v>
      </c>
      <c r="AW244" s="13" t="s">
        <v>33</v>
      </c>
      <c r="AX244" s="13" t="s">
        <v>80</v>
      </c>
      <c r="AY244" s="153" t="s">
        <v>142</v>
      </c>
    </row>
    <row r="245" spans="2:65" s="1" customFormat="1" ht="24.2" customHeight="1">
      <c r="B245" s="32"/>
      <c r="C245" s="127" t="s">
        <v>7</v>
      </c>
      <c r="D245" s="127" t="s">
        <v>145</v>
      </c>
      <c r="E245" s="128" t="s">
        <v>309</v>
      </c>
      <c r="F245" s="129" t="s">
        <v>310</v>
      </c>
      <c r="G245" s="130" t="s">
        <v>161</v>
      </c>
      <c r="H245" s="131">
        <v>3</v>
      </c>
      <c r="I245" s="132"/>
      <c r="J245" s="133">
        <f>ROUND(I245*H245,2)</f>
        <v>0</v>
      </c>
      <c r="K245" s="129" t="s">
        <v>149</v>
      </c>
      <c r="L245" s="32"/>
      <c r="M245" s="134" t="s">
        <v>19</v>
      </c>
      <c r="N245" s="135" t="s">
        <v>43</v>
      </c>
      <c r="P245" s="136">
        <f>O245*H245</f>
        <v>0</v>
      </c>
      <c r="Q245" s="136">
        <v>1.7770000000000001E-2</v>
      </c>
      <c r="R245" s="136">
        <f>Q245*H245</f>
        <v>5.3310000000000003E-2</v>
      </c>
      <c r="S245" s="136">
        <v>0</v>
      </c>
      <c r="T245" s="137">
        <f>S245*H245</f>
        <v>0</v>
      </c>
      <c r="AR245" s="138" t="s">
        <v>150</v>
      </c>
      <c r="AT245" s="138" t="s">
        <v>145</v>
      </c>
      <c r="AU245" s="138" t="s">
        <v>82</v>
      </c>
      <c r="AY245" s="17" t="s">
        <v>142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7" t="s">
        <v>80</v>
      </c>
      <c r="BK245" s="139">
        <f>ROUND(I245*H245,2)</f>
        <v>0</v>
      </c>
      <c r="BL245" s="17" t="s">
        <v>150</v>
      </c>
      <c r="BM245" s="138" t="s">
        <v>311</v>
      </c>
    </row>
    <row r="246" spans="2:65" s="1" customFormat="1" ht="29.25">
      <c r="B246" s="32"/>
      <c r="D246" s="140" t="s">
        <v>152</v>
      </c>
      <c r="F246" s="141" t="s">
        <v>312</v>
      </c>
      <c r="I246" s="142"/>
      <c r="L246" s="32"/>
      <c r="M246" s="143"/>
      <c r="T246" s="53"/>
      <c r="AT246" s="17" t="s">
        <v>152</v>
      </c>
      <c r="AU246" s="17" t="s">
        <v>82</v>
      </c>
    </row>
    <row r="247" spans="2:65" s="1" customFormat="1" ht="11.25">
      <c r="B247" s="32"/>
      <c r="D247" s="144" t="s">
        <v>154</v>
      </c>
      <c r="F247" s="145" t="s">
        <v>313</v>
      </c>
      <c r="I247" s="142"/>
      <c r="L247" s="32"/>
      <c r="M247" s="143"/>
      <c r="T247" s="53"/>
      <c r="AT247" s="17" t="s">
        <v>154</v>
      </c>
      <c r="AU247" s="17" t="s">
        <v>82</v>
      </c>
    </row>
    <row r="248" spans="2:65" s="1" customFormat="1" ht="24.2" customHeight="1">
      <c r="B248" s="32"/>
      <c r="C248" s="166" t="s">
        <v>314</v>
      </c>
      <c r="D248" s="166" t="s">
        <v>174</v>
      </c>
      <c r="E248" s="167" t="s">
        <v>315</v>
      </c>
      <c r="F248" s="168" t="s">
        <v>316</v>
      </c>
      <c r="G248" s="169" t="s">
        <v>161</v>
      </c>
      <c r="H248" s="170">
        <v>1</v>
      </c>
      <c r="I248" s="171"/>
      <c r="J248" s="172">
        <f>ROUND(I248*H248,2)</f>
        <v>0</v>
      </c>
      <c r="K248" s="168" t="s">
        <v>149</v>
      </c>
      <c r="L248" s="173"/>
      <c r="M248" s="174" t="s">
        <v>19</v>
      </c>
      <c r="N248" s="175" t="s">
        <v>43</v>
      </c>
      <c r="P248" s="136">
        <f>O248*H248</f>
        <v>0</v>
      </c>
      <c r="Q248" s="136">
        <v>1.521E-2</v>
      </c>
      <c r="R248" s="136">
        <f>Q248*H248</f>
        <v>1.521E-2</v>
      </c>
      <c r="S248" s="136">
        <v>0</v>
      </c>
      <c r="T248" s="137">
        <f>S248*H248</f>
        <v>0</v>
      </c>
      <c r="AR248" s="138" t="s">
        <v>177</v>
      </c>
      <c r="AT248" s="138" t="s">
        <v>174</v>
      </c>
      <c r="AU248" s="138" t="s">
        <v>82</v>
      </c>
      <c r="AY248" s="17" t="s">
        <v>142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7" t="s">
        <v>80</v>
      </c>
      <c r="BK248" s="139">
        <f>ROUND(I248*H248,2)</f>
        <v>0</v>
      </c>
      <c r="BL248" s="17" t="s">
        <v>150</v>
      </c>
      <c r="BM248" s="138" t="s">
        <v>317</v>
      </c>
    </row>
    <row r="249" spans="2:65" s="1" customFormat="1" ht="19.5">
      <c r="B249" s="32"/>
      <c r="D249" s="140" t="s">
        <v>152</v>
      </c>
      <c r="F249" s="141" t="s">
        <v>316</v>
      </c>
      <c r="I249" s="142"/>
      <c r="L249" s="32"/>
      <c r="M249" s="143"/>
      <c r="T249" s="53"/>
      <c r="AT249" s="17" t="s">
        <v>152</v>
      </c>
      <c r="AU249" s="17" t="s">
        <v>82</v>
      </c>
    </row>
    <row r="250" spans="2:65" s="1" customFormat="1" ht="24.2" customHeight="1">
      <c r="B250" s="32"/>
      <c r="C250" s="166" t="s">
        <v>318</v>
      </c>
      <c r="D250" s="166" t="s">
        <v>174</v>
      </c>
      <c r="E250" s="167" t="s">
        <v>319</v>
      </c>
      <c r="F250" s="168" t="s">
        <v>320</v>
      </c>
      <c r="G250" s="169" t="s">
        <v>161</v>
      </c>
      <c r="H250" s="170">
        <v>2</v>
      </c>
      <c r="I250" s="171"/>
      <c r="J250" s="172">
        <f>ROUND(I250*H250,2)</f>
        <v>0</v>
      </c>
      <c r="K250" s="168" t="s">
        <v>149</v>
      </c>
      <c r="L250" s="173"/>
      <c r="M250" s="174" t="s">
        <v>19</v>
      </c>
      <c r="N250" s="175" t="s">
        <v>43</v>
      </c>
      <c r="P250" s="136">
        <f>O250*H250</f>
        <v>0</v>
      </c>
      <c r="Q250" s="136">
        <v>2.3369999999999998E-2</v>
      </c>
      <c r="R250" s="136">
        <f>Q250*H250</f>
        <v>4.6739999999999997E-2</v>
      </c>
      <c r="S250" s="136">
        <v>0</v>
      </c>
      <c r="T250" s="137">
        <f>S250*H250</f>
        <v>0</v>
      </c>
      <c r="AR250" s="138" t="s">
        <v>177</v>
      </c>
      <c r="AT250" s="138" t="s">
        <v>174</v>
      </c>
      <c r="AU250" s="138" t="s">
        <v>82</v>
      </c>
      <c r="AY250" s="17" t="s">
        <v>142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80</v>
      </c>
      <c r="BK250" s="139">
        <f>ROUND(I250*H250,2)</f>
        <v>0</v>
      </c>
      <c r="BL250" s="17" t="s">
        <v>150</v>
      </c>
      <c r="BM250" s="138" t="s">
        <v>321</v>
      </c>
    </row>
    <row r="251" spans="2:65" s="1" customFormat="1" ht="19.5">
      <c r="B251" s="32"/>
      <c r="D251" s="140" t="s">
        <v>152</v>
      </c>
      <c r="F251" s="141" t="s">
        <v>320</v>
      </c>
      <c r="I251" s="142"/>
      <c r="L251" s="32"/>
      <c r="M251" s="143"/>
      <c r="T251" s="53"/>
      <c r="AT251" s="17" t="s">
        <v>152</v>
      </c>
      <c r="AU251" s="17" t="s">
        <v>82</v>
      </c>
    </row>
    <row r="252" spans="2:65" s="11" customFormat="1" ht="22.9" customHeight="1">
      <c r="B252" s="115"/>
      <c r="D252" s="116" t="s">
        <v>71</v>
      </c>
      <c r="E252" s="125" t="s">
        <v>213</v>
      </c>
      <c r="F252" s="125" t="s">
        <v>322</v>
      </c>
      <c r="I252" s="118"/>
      <c r="J252" s="126">
        <f>BK252</f>
        <v>0</v>
      </c>
      <c r="L252" s="115"/>
      <c r="M252" s="120"/>
      <c r="P252" s="121">
        <f>SUM(P253:P350)</f>
        <v>0</v>
      </c>
      <c r="R252" s="121">
        <f>SUM(R253:R350)</f>
        <v>1.45904E-2</v>
      </c>
      <c r="T252" s="122">
        <f>SUM(T253:T350)</f>
        <v>20.2179626</v>
      </c>
      <c r="AR252" s="116" t="s">
        <v>80</v>
      </c>
      <c r="AT252" s="123" t="s">
        <v>71</v>
      </c>
      <c r="AU252" s="123" t="s">
        <v>80</v>
      </c>
      <c r="AY252" s="116" t="s">
        <v>142</v>
      </c>
      <c r="BK252" s="124">
        <f>SUM(BK253:BK350)</f>
        <v>0</v>
      </c>
    </row>
    <row r="253" spans="2:65" s="1" customFormat="1" ht="33" customHeight="1">
      <c r="B253" s="32"/>
      <c r="C253" s="127" t="s">
        <v>323</v>
      </c>
      <c r="D253" s="127" t="s">
        <v>145</v>
      </c>
      <c r="E253" s="128" t="s">
        <v>324</v>
      </c>
      <c r="F253" s="129" t="s">
        <v>325</v>
      </c>
      <c r="G253" s="130" t="s">
        <v>191</v>
      </c>
      <c r="H253" s="131">
        <v>78</v>
      </c>
      <c r="I253" s="132"/>
      <c r="J253" s="133">
        <f>ROUND(I253*H253,2)</f>
        <v>0</v>
      </c>
      <c r="K253" s="129" t="s">
        <v>149</v>
      </c>
      <c r="L253" s="32"/>
      <c r="M253" s="134" t="s">
        <v>19</v>
      </c>
      <c r="N253" s="135" t="s">
        <v>43</v>
      </c>
      <c r="P253" s="136">
        <f>O253*H253</f>
        <v>0</v>
      </c>
      <c r="Q253" s="136">
        <v>1.2999999999999999E-4</v>
      </c>
      <c r="R253" s="136">
        <f>Q253*H253</f>
        <v>1.014E-2</v>
      </c>
      <c r="S253" s="136">
        <v>0</v>
      </c>
      <c r="T253" s="137">
        <f>S253*H253</f>
        <v>0</v>
      </c>
      <c r="AR253" s="138" t="s">
        <v>150</v>
      </c>
      <c r="AT253" s="138" t="s">
        <v>145</v>
      </c>
      <c r="AU253" s="138" t="s">
        <v>82</v>
      </c>
      <c r="AY253" s="17" t="s">
        <v>142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80</v>
      </c>
      <c r="BK253" s="139">
        <f>ROUND(I253*H253,2)</f>
        <v>0</v>
      </c>
      <c r="BL253" s="17" t="s">
        <v>150</v>
      </c>
      <c r="BM253" s="138" t="s">
        <v>326</v>
      </c>
    </row>
    <row r="254" spans="2:65" s="1" customFormat="1" ht="19.5">
      <c r="B254" s="32"/>
      <c r="D254" s="140" t="s">
        <v>152</v>
      </c>
      <c r="F254" s="141" t="s">
        <v>327</v>
      </c>
      <c r="I254" s="142"/>
      <c r="L254" s="32"/>
      <c r="M254" s="143"/>
      <c r="T254" s="53"/>
      <c r="AT254" s="17" t="s">
        <v>152</v>
      </c>
      <c r="AU254" s="17" t="s">
        <v>82</v>
      </c>
    </row>
    <row r="255" spans="2:65" s="1" customFormat="1" ht="11.25">
      <c r="B255" s="32"/>
      <c r="D255" s="144" t="s">
        <v>154</v>
      </c>
      <c r="F255" s="145" t="s">
        <v>328</v>
      </c>
      <c r="I255" s="142"/>
      <c r="L255" s="32"/>
      <c r="M255" s="143"/>
      <c r="T255" s="53"/>
      <c r="AT255" s="17" t="s">
        <v>154</v>
      </c>
      <c r="AU255" s="17" t="s">
        <v>82</v>
      </c>
    </row>
    <row r="256" spans="2:65" s="1" customFormat="1" ht="24.2" customHeight="1">
      <c r="B256" s="32"/>
      <c r="C256" s="127" t="s">
        <v>329</v>
      </c>
      <c r="D256" s="127" t="s">
        <v>145</v>
      </c>
      <c r="E256" s="128" t="s">
        <v>330</v>
      </c>
      <c r="F256" s="129" t="s">
        <v>331</v>
      </c>
      <c r="G256" s="130" t="s">
        <v>191</v>
      </c>
      <c r="H256" s="131">
        <v>77.260000000000005</v>
      </c>
      <c r="I256" s="132"/>
      <c r="J256" s="133">
        <f>ROUND(I256*H256,2)</f>
        <v>0</v>
      </c>
      <c r="K256" s="129" t="s">
        <v>149</v>
      </c>
      <c r="L256" s="32"/>
      <c r="M256" s="134" t="s">
        <v>19</v>
      </c>
      <c r="N256" s="135" t="s">
        <v>43</v>
      </c>
      <c r="P256" s="136">
        <f>O256*H256</f>
        <v>0</v>
      </c>
      <c r="Q256" s="136">
        <v>4.0000000000000003E-5</v>
      </c>
      <c r="R256" s="136">
        <f>Q256*H256</f>
        <v>3.0904000000000005E-3</v>
      </c>
      <c r="S256" s="136">
        <v>0</v>
      </c>
      <c r="T256" s="137">
        <f>S256*H256</f>
        <v>0</v>
      </c>
      <c r="AR256" s="138" t="s">
        <v>150</v>
      </c>
      <c r="AT256" s="138" t="s">
        <v>145</v>
      </c>
      <c r="AU256" s="138" t="s">
        <v>82</v>
      </c>
      <c r="AY256" s="17" t="s">
        <v>142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80</v>
      </c>
      <c r="BK256" s="139">
        <f>ROUND(I256*H256,2)</f>
        <v>0</v>
      </c>
      <c r="BL256" s="17" t="s">
        <v>150</v>
      </c>
      <c r="BM256" s="138" t="s">
        <v>332</v>
      </c>
    </row>
    <row r="257" spans="2:65" s="1" customFormat="1" ht="19.5">
      <c r="B257" s="32"/>
      <c r="D257" s="140" t="s">
        <v>152</v>
      </c>
      <c r="F257" s="141" t="s">
        <v>333</v>
      </c>
      <c r="I257" s="142"/>
      <c r="L257" s="32"/>
      <c r="M257" s="143"/>
      <c r="T257" s="53"/>
      <c r="AT257" s="17" t="s">
        <v>152</v>
      </c>
      <c r="AU257" s="17" t="s">
        <v>82</v>
      </c>
    </row>
    <row r="258" spans="2:65" s="1" customFormat="1" ht="11.25">
      <c r="B258" s="32"/>
      <c r="D258" s="144" t="s">
        <v>154</v>
      </c>
      <c r="F258" s="145" t="s">
        <v>334</v>
      </c>
      <c r="I258" s="142"/>
      <c r="L258" s="32"/>
      <c r="M258" s="143"/>
      <c r="T258" s="53"/>
      <c r="AT258" s="17" t="s">
        <v>154</v>
      </c>
      <c r="AU258" s="17" t="s">
        <v>82</v>
      </c>
    </row>
    <row r="259" spans="2:65" s="12" customFormat="1" ht="11.25">
      <c r="B259" s="146"/>
      <c r="D259" s="140" t="s">
        <v>156</v>
      </c>
      <c r="E259" s="147" t="s">
        <v>19</v>
      </c>
      <c r="F259" s="148" t="s">
        <v>240</v>
      </c>
      <c r="H259" s="147" t="s">
        <v>19</v>
      </c>
      <c r="I259" s="149"/>
      <c r="L259" s="146"/>
      <c r="M259" s="150"/>
      <c r="T259" s="151"/>
      <c r="AT259" s="147" t="s">
        <v>156</v>
      </c>
      <c r="AU259" s="147" t="s">
        <v>82</v>
      </c>
      <c r="AV259" s="12" t="s">
        <v>80</v>
      </c>
      <c r="AW259" s="12" t="s">
        <v>33</v>
      </c>
      <c r="AX259" s="12" t="s">
        <v>72</v>
      </c>
      <c r="AY259" s="147" t="s">
        <v>142</v>
      </c>
    </row>
    <row r="260" spans="2:65" s="13" customFormat="1" ht="11.25">
      <c r="B260" s="152"/>
      <c r="D260" s="140" t="s">
        <v>156</v>
      </c>
      <c r="E260" s="153" t="s">
        <v>19</v>
      </c>
      <c r="F260" s="154" t="s">
        <v>241</v>
      </c>
      <c r="H260" s="155">
        <v>23.96</v>
      </c>
      <c r="I260" s="156"/>
      <c r="L260" s="152"/>
      <c r="M260" s="157"/>
      <c r="T260" s="158"/>
      <c r="AT260" s="153" t="s">
        <v>156</v>
      </c>
      <c r="AU260" s="153" t="s">
        <v>82</v>
      </c>
      <c r="AV260" s="13" t="s">
        <v>82</v>
      </c>
      <c r="AW260" s="13" t="s">
        <v>33</v>
      </c>
      <c r="AX260" s="13" t="s">
        <v>72</v>
      </c>
      <c r="AY260" s="153" t="s">
        <v>142</v>
      </c>
    </row>
    <row r="261" spans="2:65" s="12" customFormat="1" ht="11.25">
      <c r="B261" s="146"/>
      <c r="D261" s="140" t="s">
        <v>156</v>
      </c>
      <c r="E261" s="147" t="s">
        <v>19</v>
      </c>
      <c r="F261" s="148" t="s">
        <v>242</v>
      </c>
      <c r="H261" s="147" t="s">
        <v>19</v>
      </c>
      <c r="I261" s="149"/>
      <c r="L261" s="146"/>
      <c r="M261" s="150"/>
      <c r="T261" s="151"/>
      <c r="AT261" s="147" t="s">
        <v>156</v>
      </c>
      <c r="AU261" s="147" t="s">
        <v>82</v>
      </c>
      <c r="AV261" s="12" t="s">
        <v>80</v>
      </c>
      <c r="AW261" s="12" t="s">
        <v>33</v>
      </c>
      <c r="AX261" s="12" t="s">
        <v>72</v>
      </c>
      <c r="AY261" s="147" t="s">
        <v>142</v>
      </c>
    </row>
    <row r="262" spans="2:65" s="13" customFormat="1" ht="11.25">
      <c r="B262" s="152"/>
      <c r="D262" s="140" t="s">
        <v>156</v>
      </c>
      <c r="E262" s="153" t="s">
        <v>19</v>
      </c>
      <c r="F262" s="154" t="s">
        <v>243</v>
      </c>
      <c r="H262" s="155">
        <v>39.979999999999997</v>
      </c>
      <c r="I262" s="156"/>
      <c r="L262" s="152"/>
      <c r="M262" s="157"/>
      <c r="T262" s="158"/>
      <c r="AT262" s="153" t="s">
        <v>156</v>
      </c>
      <c r="AU262" s="153" t="s">
        <v>82</v>
      </c>
      <c r="AV262" s="13" t="s">
        <v>82</v>
      </c>
      <c r="AW262" s="13" t="s">
        <v>33</v>
      </c>
      <c r="AX262" s="13" t="s">
        <v>72</v>
      </c>
      <c r="AY262" s="153" t="s">
        <v>142</v>
      </c>
    </row>
    <row r="263" spans="2:65" s="12" customFormat="1" ht="11.25">
      <c r="B263" s="146"/>
      <c r="D263" s="140" t="s">
        <v>156</v>
      </c>
      <c r="E263" s="147" t="s">
        <v>19</v>
      </c>
      <c r="F263" s="148" t="s">
        <v>244</v>
      </c>
      <c r="H263" s="147" t="s">
        <v>19</v>
      </c>
      <c r="I263" s="149"/>
      <c r="L263" s="146"/>
      <c r="M263" s="150"/>
      <c r="T263" s="151"/>
      <c r="AT263" s="147" t="s">
        <v>156</v>
      </c>
      <c r="AU263" s="147" t="s">
        <v>82</v>
      </c>
      <c r="AV263" s="12" t="s">
        <v>80</v>
      </c>
      <c r="AW263" s="12" t="s">
        <v>33</v>
      </c>
      <c r="AX263" s="12" t="s">
        <v>72</v>
      </c>
      <c r="AY263" s="147" t="s">
        <v>142</v>
      </c>
    </row>
    <row r="264" spans="2:65" s="13" customFormat="1" ht="11.25">
      <c r="B264" s="152"/>
      <c r="D264" s="140" t="s">
        <v>156</v>
      </c>
      <c r="E264" s="153" t="s">
        <v>19</v>
      </c>
      <c r="F264" s="154" t="s">
        <v>245</v>
      </c>
      <c r="H264" s="155">
        <v>3.55</v>
      </c>
      <c r="I264" s="156"/>
      <c r="L264" s="152"/>
      <c r="M264" s="157"/>
      <c r="T264" s="158"/>
      <c r="AT264" s="153" t="s">
        <v>156</v>
      </c>
      <c r="AU264" s="153" t="s">
        <v>82</v>
      </c>
      <c r="AV264" s="13" t="s">
        <v>82</v>
      </c>
      <c r="AW264" s="13" t="s">
        <v>33</v>
      </c>
      <c r="AX264" s="13" t="s">
        <v>72</v>
      </c>
      <c r="AY264" s="153" t="s">
        <v>142</v>
      </c>
    </row>
    <row r="265" spans="2:65" s="12" customFormat="1" ht="11.25">
      <c r="B265" s="146"/>
      <c r="D265" s="140" t="s">
        <v>156</v>
      </c>
      <c r="E265" s="147" t="s">
        <v>19</v>
      </c>
      <c r="F265" s="148" t="s">
        <v>195</v>
      </c>
      <c r="H265" s="147" t="s">
        <v>19</v>
      </c>
      <c r="I265" s="149"/>
      <c r="L265" s="146"/>
      <c r="M265" s="150"/>
      <c r="T265" s="151"/>
      <c r="AT265" s="147" t="s">
        <v>156</v>
      </c>
      <c r="AU265" s="147" t="s">
        <v>82</v>
      </c>
      <c r="AV265" s="12" t="s">
        <v>80</v>
      </c>
      <c r="AW265" s="12" t="s">
        <v>33</v>
      </c>
      <c r="AX265" s="12" t="s">
        <v>72</v>
      </c>
      <c r="AY265" s="147" t="s">
        <v>142</v>
      </c>
    </row>
    <row r="266" spans="2:65" s="13" customFormat="1" ht="11.25">
      <c r="B266" s="152"/>
      <c r="D266" s="140" t="s">
        <v>156</v>
      </c>
      <c r="E266" s="153" t="s">
        <v>19</v>
      </c>
      <c r="F266" s="154" t="s">
        <v>246</v>
      </c>
      <c r="H266" s="155">
        <v>9.77</v>
      </c>
      <c r="I266" s="156"/>
      <c r="L266" s="152"/>
      <c r="M266" s="157"/>
      <c r="T266" s="158"/>
      <c r="AT266" s="153" t="s">
        <v>156</v>
      </c>
      <c r="AU266" s="153" t="s">
        <v>82</v>
      </c>
      <c r="AV266" s="13" t="s">
        <v>82</v>
      </c>
      <c r="AW266" s="13" t="s">
        <v>33</v>
      </c>
      <c r="AX266" s="13" t="s">
        <v>72</v>
      </c>
      <c r="AY266" s="153" t="s">
        <v>142</v>
      </c>
    </row>
    <row r="267" spans="2:65" s="14" customFormat="1" ht="11.25">
      <c r="B267" s="159"/>
      <c r="D267" s="140" t="s">
        <v>156</v>
      </c>
      <c r="E267" s="160" t="s">
        <v>19</v>
      </c>
      <c r="F267" s="161" t="s">
        <v>173</v>
      </c>
      <c r="H267" s="162">
        <v>77.259999999999991</v>
      </c>
      <c r="I267" s="163"/>
      <c r="L267" s="159"/>
      <c r="M267" s="164"/>
      <c r="T267" s="165"/>
      <c r="AT267" s="160" t="s">
        <v>156</v>
      </c>
      <c r="AU267" s="160" t="s">
        <v>82</v>
      </c>
      <c r="AV267" s="14" t="s">
        <v>150</v>
      </c>
      <c r="AW267" s="14" t="s">
        <v>33</v>
      </c>
      <c r="AX267" s="14" t="s">
        <v>80</v>
      </c>
      <c r="AY267" s="160" t="s">
        <v>142</v>
      </c>
    </row>
    <row r="268" spans="2:65" s="1" customFormat="1" ht="24.2" customHeight="1">
      <c r="B268" s="32"/>
      <c r="C268" s="127" t="s">
        <v>335</v>
      </c>
      <c r="D268" s="127" t="s">
        <v>145</v>
      </c>
      <c r="E268" s="128" t="s">
        <v>336</v>
      </c>
      <c r="F268" s="129" t="s">
        <v>337</v>
      </c>
      <c r="G268" s="130" t="s">
        <v>161</v>
      </c>
      <c r="H268" s="131">
        <v>8</v>
      </c>
      <c r="I268" s="132"/>
      <c r="J268" s="133">
        <f>ROUND(I268*H268,2)</f>
        <v>0</v>
      </c>
      <c r="K268" s="129" t="s">
        <v>149</v>
      </c>
      <c r="L268" s="32"/>
      <c r="M268" s="134" t="s">
        <v>19</v>
      </c>
      <c r="N268" s="135" t="s">
        <v>43</v>
      </c>
      <c r="P268" s="136">
        <f>O268*H268</f>
        <v>0</v>
      </c>
      <c r="Q268" s="136">
        <v>4.0000000000000003E-5</v>
      </c>
      <c r="R268" s="136">
        <f>Q268*H268</f>
        <v>3.2000000000000003E-4</v>
      </c>
      <c r="S268" s="136">
        <v>0</v>
      </c>
      <c r="T268" s="137">
        <f>S268*H268</f>
        <v>0</v>
      </c>
      <c r="AR268" s="138" t="s">
        <v>150</v>
      </c>
      <c r="AT268" s="138" t="s">
        <v>145</v>
      </c>
      <c r="AU268" s="138" t="s">
        <v>82</v>
      </c>
      <c r="AY268" s="17" t="s">
        <v>142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80</v>
      </c>
      <c r="BK268" s="139">
        <f>ROUND(I268*H268,2)</f>
        <v>0</v>
      </c>
      <c r="BL268" s="17" t="s">
        <v>150</v>
      </c>
      <c r="BM268" s="138" t="s">
        <v>338</v>
      </c>
    </row>
    <row r="269" spans="2:65" s="1" customFormat="1" ht="19.5">
      <c r="B269" s="32"/>
      <c r="D269" s="140" t="s">
        <v>152</v>
      </c>
      <c r="F269" s="141" t="s">
        <v>339</v>
      </c>
      <c r="I269" s="142"/>
      <c r="L269" s="32"/>
      <c r="M269" s="143"/>
      <c r="T269" s="53"/>
      <c r="AT269" s="17" t="s">
        <v>152</v>
      </c>
      <c r="AU269" s="17" t="s">
        <v>82</v>
      </c>
    </row>
    <row r="270" spans="2:65" s="1" customFormat="1" ht="11.25">
      <c r="B270" s="32"/>
      <c r="D270" s="144" t="s">
        <v>154</v>
      </c>
      <c r="F270" s="145" t="s">
        <v>340</v>
      </c>
      <c r="I270" s="142"/>
      <c r="L270" s="32"/>
      <c r="M270" s="143"/>
      <c r="T270" s="53"/>
      <c r="AT270" s="17" t="s">
        <v>154</v>
      </c>
      <c r="AU270" s="17" t="s">
        <v>82</v>
      </c>
    </row>
    <row r="271" spans="2:65" s="1" customFormat="1" ht="21.75" customHeight="1">
      <c r="B271" s="32"/>
      <c r="C271" s="127" t="s">
        <v>341</v>
      </c>
      <c r="D271" s="127" t="s">
        <v>145</v>
      </c>
      <c r="E271" s="128" t="s">
        <v>342</v>
      </c>
      <c r="F271" s="129" t="s">
        <v>343</v>
      </c>
      <c r="G271" s="130" t="s">
        <v>161</v>
      </c>
      <c r="H271" s="131">
        <v>8</v>
      </c>
      <c r="I271" s="132"/>
      <c r="J271" s="133">
        <f>ROUND(I271*H271,2)</f>
        <v>0</v>
      </c>
      <c r="K271" s="129" t="s">
        <v>149</v>
      </c>
      <c r="L271" s="32"/>
      <c r="M271" s="134" t="s">
        <v>19</v>
      </c>
      <c r="N271" s="135" t="s">
        <v>43</v>
      </c>
      <c r="P271" s="136">
        <f>O271*H271</f>
        <v>0</v>
      </c>
      <c r="Q271" s="136">
        <v>1.2999999999999999E-4</v>
      </c>
      <c r="R271" s="136">
        <f>Q271*H271</f>
        <v>1.0399999999999999E-3</v>
      </c>
      <c r="S271" s="136">
        <v>0</v>
      </c>
      <c r="T271" s="137">
        <f>S271*H271</f>
        <v>0</v>
      </c>
      <c r="AR271" s="138" t="s">
        <v>150</v>
      </c>
      <c r="AT271" s="138" t="s">
        <v>145</v>
      </c>
      <c r="AU271" s="138" t="s">
        <v>82</v>
      </c>
      <c r="AY271" s="17" t="s">
        <v>142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7" t="s">
        <v>80</v>
      </c>
      <c r="BK271" s="139">
        <f>ROUND(I271*H271,2)</f>
        <v>0</v>
      </c>
      <c r="BL271" s="17" t="s">
        <v>150</v>
      </c>
      <c r="BM271" s="138" t="s">
        <v>344</v>
      </c>
    </row>
    <row r="272" spans="2:65" s="1" customFormat="1" ht="19.5">
      <c r="B272" s="32"/>
      <c r="D272" s="140" t="s">
        <v>152</v>
      </c>
      <c r="F272" s="141" t="s">
        <v>345</v>
      </c>
      <c r="I272" s="142"/>
      <c r="L272" s="32"/>
      <c r="M272" s="143"/>
      <c r="T272" s="53"/>
      <c r="AT272" s="17" t="s">
        <v>152</v>
      </c>
      <c r="AU272" s="17" t="s">
        <v>82</v>
      </c>
    </row>
    <row r="273" spans="2:65" s="1" customFormat="1" ht="11.25">
      <c r="B273" s="32"/>
      <c r="D273" s="144" t="s">
        <v>154</v>
      </c>
      <c r="F273" s="145" t="s">
        <v>346</v>
      </c>
      <c r="I273" s="142"/>
      <c r="L273" s="32"/>
      <c r="M273" s="143"/>
      <c r="T273" s="53"/>
      <c r="AT273" s="17" t="s">
        <v>154</v>
      </c>
      <c r="AU273" s="17" t="s">
        <v>82</v>
      </c>
    </row>
    <row r="274" spans="2:65" s="1" customFormat="1" ht="24.2" customHeight="1">
      <c r="B274" s="32"/>
      <c r="C274" s="127" t="s">
        <v>347</v>
      </c>
      <c r="D274" s="127" t="s">
        <v>145</v>
      </c>
      <c r="E274" s="128" t="s">
        <v>348</v>
      </c>
      <c r="F274" s="129" t="s">
        <v>349</v>
      </c>
      <c r="G274" s="130" t="s">
        <v>191</v>
      </c>
      <c r="H274" s="131">
        <v>6.3449999999999998</v>
      </c>
      <c r="I274" s="132"/>
      <c r="J274" s="133">
        <f>ROUND(I274*H274,2)</f>
        <v>0</v>
      </c>
      <c r="K274" s="129" t="s">
        <v>149</v>
      </c>
      <c r="L274" s="32"/>
      <c r="M274" s="134" t="s">
        <v>19</v>
      </c>
      <c r="N274" s="135" t="s">
        <v>43</v>
      </c>
      <c r="P274" s="136">
        <f>O274*H274</f>
        <v>0</v>
      </c>
      <c r="Q274" s="136">
        <v>0</v>
      </c>
      <c r="R274" s="136">
        <f>Q274*H274</f>
        <v>0</v>
      </c>
      <c r="S274" s="136">
        <v>0.18099999999999999</v>
      </c>
      <c r="T274" s="137">
        <f>S274*H274</f>
        <v>1.1484449999999999</v>
      </c>
      <c r="AR274" s="138" t="s">
        <v>150</v>
      </c>
      <c r="AT274" s="138" t="s">
        <v>145</v>
      </c>
      <c r="AU274" s="138" t="s">
        <v>82</v>
      </c>
      <c r="AY274" s="17" t="s">
        <v>142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80</v>
      </c>
      <c r="BK274" s="139">
        <f>ROUND(I274*H274,2)</f>
        <v>0</v>
      </c>
      <c r="BL274" s="17" t="s">
        <v>150</v>
      </c>
      <c r="BM274" s="138" t="s">
        <v>350</v>
      </c>
    </row>
    <row r="275" spans="2:65" s="1" customFormat="1" ht="19.5">
      <c r="B275" s="32"/>
      <c r="D275" s="140" t="s">
        <v>152</v>
      </c>
      <c r="F275" s="141" t="s">
        <v>351</v>
      </c>
      <c r="I275" s="142"/>
      <c r="L275" s="32"/>
      <c r="M275" s="143"/>
      <c r="T275" s="53"/>
      <c r="AT275" s="17" t="s">
        <v>152</v>
      </c>
      <c r="AU275" s="17" t="s">
        <v>82</v>
      </c>
    </row>
    <row r="276" spans="2:65" s="1" customFormat="1" ht="11.25">
      <c r="B276" s="32"/>
      <c r="D276" s="144" t="s">
        <v>154</v>
      </c>
      <c r="F276" s="145" t="s">
        <v>352</v>
      </c>
      <c r="I276" s="142"/>
      <c r="L276" s="32"/>
      <c r="M276" s="143"/>
      <c r="T276" s="53"/>
      <c r="AT276" s="17" t="s">
        <v>154</v>
      </c>
      <c r="AU276" s="17" t="s">
        <v>82</v>
      </c>
    </row>
    <row r="277" spans="2:65" s="12" customFormat="1" ht="11.25">
      <c r="B277" s="146"/>
      <c r="D277" s="140" t="s">
        <v>156</v>
      </c>
      <c r="E277" s="147" t="s">
        <v>19</v>
      </c>
      <c r="F277" s="148" t="s">
        <v>353</v>
      </c>
      <c r="H277" s="147" t="s">
        <v>19</v>
      </c>
      <c r="I277" s="149"/>
      <c r="L277" s="146"/>
      <c r="M277" s="150"/>
      <c r="T277" s="151"/>
      <c r="AT277" s="147" t="s">
        <v>156</v>
      </c>
      <c r="AU277" s="147" t="s">
        <v>82</v>
      </c>
      <c r="AV277" s="12" t="s">
        <v>80</v>
      </c>
      <c r="AW277" s="12" t="s">
        <v>33</v>
      </c>
      <c r="AX277" s="12" t="s">
        <v>72</v>
      </c>
      <c r="AY277" s="147" t="s">
        <v>142</v>
      </c>
    </row>
    <row r="278" spans="2:65" s="13" customFormat="1" ht="11.25">
      <c r="B278" s="152"/>
      <c r="D278" s="140" t="s">
        <v>156</v>
      </c>
      <c r="E278" s="153" t="s">
        <v>19</v>
      </c>
      <c r="F278" s="154" t="s">
        <v>354</v>
      </c>
      <c r="H278" s="155">
        <v>6.3449999999999998</v>
      </c>
      <c r="I278" s="156"/>
      <c r="L278" s="152"/>
      <c r="M278" s="157"/>
      <c r="T278" s="158"/>
      <c r="AT278" s="153" t="s">
        <v>156</v>
      </c>
      <c r="AU278" s="153" t="s">
        <v>82</v>
      </c>
      <c r="AV278" s="13" t="s">
        <v>82</v>
      </c>
      <c r="AW278" s="13" t="s">
        <v>33</v>
      </c>
      <c r="AX278" s="13" t="s">
        <v>80</v>
      </c>
      <c r="AY278" s="153" t="s">
        <v>142</v>
      </c>
    </row>
    <row r="279" spans="2:65" s="1" customFormat="1" ht="24.2" customHeight="1">
      <c r="B279" s="32"/>
      <c r="C279" s="127" t="s">
        <v>355</v>
      </c>
      <c r="D279" s="127" t="s">
        <v>145</v>
      </c>
      <c r="E279" s="128" t="s">
        <v>356</v>
      </c>
      <c r="F279" s="129" t="s">
        <v>357</v>
      </c>
      <c r="G279" s="130" t="s">
        <v>148</v>
      </c>
      <c r="H279" s="131">
        <v>4.9139999999999997</v>
      </c>
      <c r="I279" s="132"/>
      <c r="J279" s="133">
        <f>ROUND(I279*H279,2)</f>
        <v>0</v>
      </c>
      <c r="K279" s="129" t="s">
        <v>149</v>
      </c>
      <c r="L279" s="32"/>
      <c r="M279" s="134" t="s">
        <v>19</v>
      </c>
      <c r="N279" s="135" t="s">
        <v>43</v>
      </c>
      <c r="P279" s="136">
        <f>O279*H279</f>
        <v>0</v>
      </c>
      <c r="Q279" s="136">
        <v>0</v>
      </c>
      <c r="R279" s="136">
        <f>Q279*H279</f>
        <v>0</v>
      </c>
      <c r="S279" s="136">
        <v>1.8</v>
      </c>
      <c r="T279" s="137">
        <f>S279*H279</f>
        <v>8.8452000000000002</v>
      </c>
      <c r="AR279" s="138" t="s">
        <v>150</v>
      </c>
      <c r="AT279" s="138" t="s">
        <v>145</v>
      </c>
      <c r="AU279" s="138" t="s">
        <v>82</v>
      </c>
      <c r="AY279" s="17" t="s">
        <v>142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7" t="s">
        <v>80</v>
      </c>
      <c r="BK279" s="139">
        <f>ROUND(I279*H279,2)</f>
        <v>0</v>
      </c>
      <c r="BL279" s="17" t="s">
        <v>150</v>
      </c>
      <c r="BM279" s="138" t="s">
        <v>358</v>
      </c>
    </row>
    <row r="280" spans="2:65" s="1" customFormat="1" ht="29.25">
      <c r="B280" s="32"/>
      <c r="D280" s="140" t="s">
        <v>152</v>
      </c>
      <c r="F280" s="141" t="s">
        <v>359</v>
      </c>
      <c r="I280" s="142"/>
      <c r="L280" s="32"/>
      <c r="M280" s="143"/>
      <c r="T280" s="53"/>
      <c r="AT280" s="17" t="s">
        <v>152</v>
      </c>
      <c r="AU280" s="17" t="s">
        <v>82</v>
      </c>
    </row>
    <row r="281" spans="2:65" s="1" customFormat="1" ht="11.25">
      <c r="B281" s="32"/>
      <c r="D281" s="144" t="s">
        <v>154</v>
      </c>
      <c r="F281" s="145" t="s">
        <v>360</v>
      </c>
      <c r="I281" s="142"/>
      <c r="L281" s="32"/>
      <c r="M281" s="143"/>
      <c r="T281" s="53"/>
      <c r="AT281" s="17" t="s">
        <v>154</v>
      </c>
      <c r="AU281" s="17" t="s">
        <v>82</v>
      </c>
    </row>
    <row r="282" spans="2:65" s="13" customFormat="1" ht="11.25">
      <c r="B282" s="152"/>
      <c r="D282" s="140" t="s">
        <v>156</v>
      </c>
      <c r="E282" s="153" t="s">
        <v>19</v>
      </c>
      <c r="F282" s="154" t="s">
        <v>361</v>
      </c>
      <c r="H282" s="155">
        <v>2.1059999999999999</v>
      </c>
      <c r="I282" s="156"/>
      <c r="L282" s="152"/>
      <c r="M282" s="157"/>
      <c r="T282" s="158"/>
      <c r="AT282" s="153" t="s">
        <v>156</v>
      </c>
      <c r="AU282" s="153" t="s">
        <v>82</v>
      </c>
      <c r="AV282" s="13" t="s">
        <v>82</v>
      </c>
      <c r="AW282" s="13" t="s">
        <v>33</v>
      </c>
      <c r="AX282" s="13" t="s">
        <v>72</v>
      </c>
      <c r="AY282" s="153" t="s">
        <v>142</v>
      </c>
    </row>
    <row r="283" spans="2:65" s="13" customFormat="1" ht="11.25">
      <c r="B283" s="152"/>
      <c r="D283" s="140" t="s">
        <v>156</v>
      </c>
      <c r="E283" s="153" t="s">
        <v>19</v>
      </c>
      <c r="F283" s="154" t="s">
        <v>362</v>
      </c>
      <c r="H283" s="155">
        <v>2.8079999999999998</v>
      </c>
      <c r="I283" s="156"/>
      <c r="L283" s="152"/>
      <c r="M283" s="157"/>
      <c r="T283" s="158"/>
      <c r="AT283" s="153" t="s">
        <v>156</v>
      </c>
      <c r="AU283" s="153" t="s">
        <v>82</v>
      </c>
      <c r="AV283" s="13" t="s">
        <v>82</v>
      </c>
      <c r="AW283" s="13" t="s">
        <v>33</v>
      </c>
      <c r="AX283" s="13" t="s">
        <v>72</v>
      </c>
      <c r="AY283" s="153" t="s">
        <v>142</v>
      </c>
    </row>
    <row r="284" spans="2:65" s="14" customFormat="1" ht="11.25">
      <c r="B284" s="159"/>
      <c r="D284" s="140" t="s">
        <v>156</v>
      </c>
      <c r="E284" s="160" t="s">
        <v>19</v>
      </c>
      <c r="F284" s="161" t="s">
        <v>173</v>
      </c>
      <c r="H284" s="162">
        <v>4.9139999999999997</v>
      </c>
      <c r="I284" s="163"/>
      <c r="L284" s="159"/>
      <c r="M284" s="164"/>
      <c r="T284" s="165"/>
      <c r="AT284" s="160" t="s">
        <v>156</v>
      </c>
      <c r="AU284" s="160" t="s">
        <v>82</v>
      </c>
      <c r="AV284" s="14" t="s">
        <v>150</v>
      </c>
      <c r="AW284" s="14" t="s">
        <v>33</v>
      </c>
      <c r="AX284" s="14" t="s">
        <v>80</v>
      </c>
      <c r="AY284" s="160" t="s">
        <v>142</v>
      </c>
    </row>
    <row r="285" spans="2:65" s="1" customFormat="1" ht="24.2" customHeight="1">
      <c r="B285" s="32"/>
      <c r="C285" s="127" t="s">
        <v>363</v>
      </c>
      <c r="D285" s="127" t="s">
        <v>145</v>
      </c>
      <c r="E285" s="128" t="s">
        <v>364</v>
      </c>
      <c r="F285" s="129" t="s">
        <v>365</v>
      </c>
      <c r="G285" s="130" t="s">
        <v>191</v>
      </c>
      <c r="H285" s="131">
        <v>77.260000000000005</v>
      </c>
      <c r="I285" s="132"/>
      <c r="J285" s="133">
        <f>ROUND(I285*H285,2)</f>
        <v>0</v>
      </c>
      <c r="K285" s="129" t="s">
        <v>149</v>
      </c>
      <c r="L285" s="32"/>
      <c r="M285" s="134" t="s">
        <v>19</v>
      </c>
      <c r="N285" s="135" t="s">
        <v>43</v>
      </c>
      <c r="P285" s="136">
        <f>O285*H285</f>
        <v>0</v>
      </c>
      <c r="Q285" s="136">
        <v>0</v>
      </c>
      <c r="R285" s="136">
        <f>Q285*H285</f>
        <v>0</v>
      </c>
      <c r="S285" s="136">
        <v>0.09</v>
      </c>
      <c r="T285" s="137">
        <f>S285*H285</f>
        <v>6.9534000000000002</v>
      </c>
      <c r="AR285" s="138" t="s">
        <v>150</v>
      </c>
      <c r="AT285" s="138" t="s">
        <v>145</v>
      </c>
      <c r="AU285" s="138" t="s">
        <v>82</v>
      </c>
      <c r="AY285" s="17" t="s">
        <v>142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7" t="s">
        <v>80</v>
      </c>
      <c r="BK285" s="139">
        <f>ROUND(I285*H285,2)</f>
        <v>0</v>
      </c>
      <c r="BL285" s="17" t="s">
        <v>150</v>
      </c>
      <c r="BM285" s="138" t="s">
        <v>366</v>
      </c>
    </row>
    <row r="286" spans="2:65" s="1" customFormat="1" ht="19.5">
      <c r="B286" s="32"/>
      <c r="D286" s="140" t="s">
        <v>152</v>
      </c>
      <c r="F286" s="141" t="s">
        <v>367</v>
      </c>
      <c r="I286" s="142"/>
      <c r="L286" s="32"/>
      <c r="M286" s="143"/>
      <c r="T286" s="53"/>
      <c r="AT286" s="17" t="s">
        <v>152</v>
      </c>
      <c r="AU286" s="17" t="s">
        <v>82</v>
      </c>
    </row>
    <row r="287" spans="2:65" s="1" customFormat="1" ht="11.25">
      <c r="B287" s="32"/>
      <c r="D287" s="144" t="s">
        <v>154</v>
      </c>
      <c r="F287" s="145" t="s">
        <v>368</v>
      </c>
      <c r="I287" s="142"/>
      <c r="L287" s="32"/>
      <c r="M287" s="143"/>
      <c r="T287" s="53"/>
      <c r="AT287" s="17" t="s">
        <v>154</v>
      </c>
      <c r="AU287" s="17" t="s">
        <v>82</v>
      </c>
    </row>
    <row r="288" spans="2:65" s="12" customFormat="1" ht="11.25">
      <c r="B288" s="146"/>
      <c r="D288" s="140" t="s">
        <v>156</v>
      </c>
      <c r="E288" s="147" t="s">
        <v>19</v>
      </c>
      <c r="F288" s="148" t="s">
        <v>240</v>
      </c>
      <c r="H288" s="147" t="s">
        <v>19</v>
      </c>
      <c r="I288" s="149"/>
      <c r="L288" s="146"/>
      <c r="M288" s="150"/>
      <c r="T288" s="151"/>
      <c r="AT288" s="147" t="s">
        <v>156</v>
      </c>
      <c r="AU288" s="147" t="s">
        <v>82</v>
      </c>
      <c r="AV288" s="12" t="s">
        <v>80</v>
      </c>
      <c r="AW288" s="12" t="s">
        <v>33</v>
      </c>
      <c r="AX288" s="12" t="s">
        <v>72</v>
      </c>
      <c r="AY288" s="147" t="s">
        <v>142</v>
      </c>
    </row>
    <row r="289" spans="2:65" s="13" customFormat="1" ht="11.25">
      <c r="B289" s="152"/>
      <c r="D289" s="140" t="s">
        <v>156</v>
      </c>
      <c r="E289" s="153" t="s">
        <v>19</v>
      </c>
      <c r="F289" s="154" t="s">
        <v>241</v>
      </c>
      <c r="H289" s="155">
        <v>23.96</v>
      </c>
      <c r="I289" s="156"/>
      <c r="L289" s="152"/>
      <c r="M289" s="157"/>
      <c r="T289" s="158"/>
      <c r="AT289" s="153" t="s">
        <v>156</v>
      </c>
      <c r="AU289" s="153" t="s">
        <v>82</v>
      </c>
      <c r="AV289" s="13" t="s">
        <v>82</v>
      </c>
      <c r="AW289" s="13" t="s">
        <v>33</v>
      </c>
      <c r="AX289" s="13" t="s">
        <v>72</v>
      </c>
      <c r="AY289" s="153" t="s">
        <v>142</v>
      </c>
    </row>
    <row r="290" spans="2:65" s="12" customFormat="1" ht="11.25">
      <c r="B290" s="146"/>
      <c r="D290" s="140" t="s">
        <v>156</v>
      </c>
      <c r="E290" s="147" t="s">
        <v>19</v>
      </c>
      <c r="F290" s="148" t="s">
        <v>242</v>
      </c>
      <c r="H290" s="147" t="s">
        <v>19</v>
      </c>
      <c r="I290" s="149"/>
      <c r="L290" s="146"/>
      <c r="M290" s="150"/>
      <c r="T290" s="151"/>
      <c r="AT290" s="147" t="s">
        <v>156</v>
      </c>
      <c r="AU290" s="147" t="s">
        <v>82</v>
      </c>
      <c r="AV290" s="12" t="s">
        <v>80</v>
      </c>
      <c r="AW290" s="12" t="s">
        <v>33</v>
      </c>
      <c r="AX290" s="12" t="s">
        <v>72</v>
      </c>
      <c r="AY290" s="147" t="s">
        <v>142</v>
      </c>
    </row>
    <row r="291" spans="2:65" s="13" customFormat="1" ht="11.25">
      <c r="B291" s="152"/>
      <c r="D291" s="140" t="s">
        <v>156</v>
      </c>
      <c r="E291" s="153" t="s">
        <v>19</v>
      </c>
      <c r="F291" s="154" t="s">
        <v>243</v>
      </c>
      <c r="H291" s="155">
        <v>39.979999999999997</v>
      </c>
      <c r="I291" s="156"/>
      <c r="L291" s="152"/>
      <c r="M291" s="157"/>
      <c r="T291" s="158"/>
      <c r="AT291" s="153" t="s">
        <v>156</v>
      </c>
      <c r="AU291" s="153" t="s">
        <v>82</v>
      </c>
      <c r="AV291" s="13" t="s">
        <v>82</v>
      </c>
      <c r="AW291" s="13" t="s">
        <v>33</v>
      </c>
      <c r="AX291" s="13" t="s">
        <v>72</v>
      </c>
      <c r="AY291" s="153" t="s">
        <v>142</v>
      </c>
    </row>
    <row r="292" spans="2:65" s="12" customFormat="1" ht="11.25">
      <c r="B292" s="146"/>
      <c r="D292" s="140" t="s">
        <v>156</v>
      </c>
      <c r="E292" s="147" t="s">
        <v>19</v>
      </c>
      <c r="F292" s="148" t="s">
        <v>244</v>
      </c>
      <c r="H292" s="147" t="s">
        <v>19</v>
      </c>
      <c r="I292" s="149"/>
      <c r="L292" s="146"/>
      <c r="M292" s="150"/>
      <c r="T292" s="151"/>
      <c r="AT292" s="147" t="s">
        <v>156</v>
      </c>
      <c r="AU292" s="147" t="s">
        <v>82</v>
      </c>
      <c r="AV292" s="12" t="s">
        <v>80</v>
      </c>
      <c r="AW292" s="12" t="s">
        <v>33</v>
      </c>
      <c r="AX292" s="12" t="s">
        <v>72</v>
      </c>
      <c r="AY292" s="147" t="s">
        <v>142</v>
      </c>
    </row>
    <row r="293" spans="2:65" s="13" customFormat="1" ht="11.25">
      <c r="B293" s="152"/>
      <c r="D293" s="140" t="s">
        <v>156</v>
      </c>
      <c r="E293" s="153" t="s">
        <v>19</v>
      </c>
      <c r="F293" s="154" t="s">
        <v>245</v>
      </c>
      <c r="H293" s="155">
        <v>3.55</v>
      </c>
      <c r="I293" s="156"/>
      <c r="L293" s="152"/>
      <c r="M293" s="157"/>
      <c r="T293" s="158"/>
      <c r="AT293" s="153" t="s">
        <v>156</v>
      </c>
      <c r="AU293" s="153" t="s">
        <v>82</v>
      </c>
      <c r="AV293" s="13" t="s">
        <v>82</v>
      </c>
      <c r="AW293" s="13" t="s">
        <v>33</v>
      </c>
      <c r="AX293" s="13" t="s">
        <v>72</v>
      </c>
      <c r="AY293" s="153" t="s">
        <v>142</v>
      </c>
    </row>
    <row r="294" spans="2:65" s="12" customFormat="1" ht="11.25">
      <c r="B294" s="146"/>
      <c r="D294" s="140" t="s">
        <v>156</v>
      </c>
      <c r="E294" s="147" t="s">
        <v>19</v>
      </c>
      <c r="F294" s="148" t="s">
        <v>195</v>
      </c>
      <c r="H294" s="147" t="s">
        <v>19</v>
      </c>
      <c r="I294" s="149"/>
      <c r="L294" s="146"/>
      <c r="M294" s="150"/>
      <c r="T294" s="151"/>
      <c r="AT294" s="147" t="s">
        <v>156</v>
      </c>
      <c r="AU294" s="147" t="s">
        <v>82</v>
      </c>
      <c r="AV294" s="12" t="s">
        <v>80</v>
      </c>
      <c r="AW294" s="12" t="s">
        <v>33</v>
      </c>
      <c r="AX294" s="12" t="s">
        <v>72</v>
      </c>
      <c r="AY294" s="147" t="s">
        <v>142</v>
      </c>
    </row>
    <row r="295" spans="2:65" s="13" customFormat="1" ht="11.25">
      <c r="B295" s="152"/>
      <c r="D295" s="140" t="s">
        <v>156</v>
      </c>
      <c r="E295" s="153" t="s">
        <v>19</v>
      </c>
      <c r="F295" s="154" t="s">
        <v>246</v>
      </c>
      <c r="H295" s="155">
        <v>9.77</v>
      </c>
      <c r="I295" s="156"/>
      <c r="L295" s="152"/>
      <c r="M295" s="157"/>
      <c r="T295" s="158"/>
      <c r="AT295" s="153" t="s">
        <v>156</v>
      </c>
      <c r="AU295" s="153" t="s">
        <v>82</v>
      </c>
      <c r="AV295" s="13" t="s">
        <v>82</v>
      </c>
      <c r="AW295" s="13" t="s">
        <v>33</v>
      </c>
      <c r="AX295" s="13" t="s">
        <v>72</v>
      </c>
      <c r="AY295" s="153" t="s">
        <v>142</v>
      </c>
    </row>
    <row r="296" spans="2:65" s="14" customFormat="1" ht="11.25">
      <c r="B296" s="159"/>
      <c r="D296" s="140" t="s">
        <v>156</v>
      </c>
      <c r="E296" s="160" t="s">
        <v>19</v>
      </c>
      <c r="F296" s="161" t="s">
        <v>173</v>
      </c>
      <c r="H296" s="162">
        <v>77.259999999999991</v>
      </c>
      <c r="I296" s="163"/>
      <c r="L296" s="159"/>
      <c r="M296" s="164"/>
      <c r="T296" s="165"/>
      <c r="AT296" s="160" t="s">
        <v>156</v>
      </c>
      <c r="AU296" s="160" t="s">
        <v>82</v>
      </c>
      <c r="AV296" s="14" t="s">
        <v>150</v>
      </c>
      <c r="AW296" s="14" t="s">
        <v>33</v>
      </c>
      <c r="AX296" s="14" t="s">
        <v>80</v>
      </c>
      <c r="AY296" s="160" t="s">
        <v>142</v>
      </c>
    </row>
    <row r="297" spans="2:65" s="1" customFormat="1" ht="21.75" customHeight="1">
      <c r="B297" s="32"/>
      <c r="C297" s="127" t="s">
        <v>77</v>
      </c>
      <c r="D297" s="127" t="s">
        <v>145</v>
      </c>
      <c r="E297" s="128" t="s">
        <v>369</v>
      </c>
      <c r="F297" s="129" t="s">
        <v>370</v>
      </c>
      <c r="G297" s="130" t="s">
        <v>191</v>
      </c>
      <c r="H297" s="131">
        <v>6.4</v>
      </c>
      <c r="I297" s="132"/>
      <c r="J297" s="133">
        <f>ROUND(I297*H297,2)</f>
        <v>0</v>
      </c>
      <c r="K297" s="129" t="s">
        <v>149</v>
      </c>
      <c r="L297" s="32"/>
      <c r="M297" s="134" t="s">
        <v>19</v>
      </c>
      <c r="N297" s="135" t="s">
        <v>43</v>
      </c>
      <c r="P297" s="136">
        <f>O297*H297</f>
        <v>0</v>
      </c>
      <c r="Q297" s="136">
        <v>0</v>
      </c>
      <c r="R297" s="136">
        <f>Q297*H297</f>
        <v>0</v>
      </c>
      <c r="S297" s="136">
        <v>7.5999999999999998E-2</v>
      </c>
      <c r="T297" s="137">
        <f>S297*H297</f>
        <v>0.4864</v>
      </c>
      <c r="AR297" s="138" t="s">
        <v>150</v>
      </c>
      <c r="AT297" s="138" t="s">
        <v>145</v>
      </c>
      <c r="AU297" s="138" t="s">
        <v>82</v>
      </c>
      <c r="AY297" s="17" t="s">
        <v>142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7" t="s">
        <v>80</v>
      </c>
      <c r="BK297" s="139">
        <f>ROUND(I297*H297,2)</f>
        <v>0</v>
      </c>
      <c r="BL297" s="17" t="s">
        <v>150</v>
      </c>
      <c r="BM297" s="138" t="s">
        <v>371</v>
      </c>
    </row>
    <row r="298" spans="2:65" s="1" customFormat="1" ht="19.5">
      <c r="B298" s="32"/>
      <c r="D298" s="140" t="s">
        <v>152</v>
      </c>
      <c r="F298" s="141" t="s">
        <v>372</v>
      </c>
      <c r="I298" s="142"/>
      <c r="L298" s="32"/>
      <c r="M298" s="143"/>
      <c r="T298" s="53"/>
      <c r="AT298" s="17" t="s">
        <v>152</v>
      </c>
      <c r="AU298" s="17" t="s">
        <v>82</v>
      </c>
    </row>
    <row r="299" spans="2:65" s="1" customFormat="1" ht="11.25">
      <c r="B299" s="32"/>
      <c r="D299" s="144" t="s">
        <v>154</v>
      </c>
      <c r="F299" s="145" t="s">
        <v>373</v>
      </c>
      <c r="I299" s="142"/>
      <c r="L299" s="32"/>
      <c r="M299" s="143"/>
      <c r="T299" s="53"/>
      <c r="AT299" s="17" t="s">
        <v>154</v>
      </c>
      <c r="AU299" s="17" t="s">
        <v>82</v>
      </c>
    </row>
    <row r="300" spans="2:65" s="13" customFormat="1" ht="11.25">
      <c r="B300" s="152"/>
      <c r="D300" s="140" t="s">
        <v>156</v>
      </c>
      <c r="E300" s="153" t="s">
        <v>19</v>
      </c>
      <c r="F300" s="154" t="s">
        <v>374</v>
      </c>
      <c r="H300" s="155">
        <v>6.4</v>
      </c>
      <c r="I300" s="156"/>
      <c r="L300" s="152"/>
      <c r="M300" s="157"/>
      <c r="T300" s="158"/>
      <c r="AT300" s="153" t="s">
        <v>156</v>
      </c>
      <c r="AU300" s="153" t="s">
        <v>82</v>
      </c>
      <c r="AV300" s="13" t="s">
        <v>82</v>
      </c>
      <c r="AW300" s="13" t="s">
        <v>33</v>
      </c>
      <c r="AX300" s="13" t="s">
        <v>80</v>
      </c>
      <c r="AY300" s="153" t="s">
        <v>142</v>
      </c>
    </row>
    <row r="301" spans="2:65" s="1" customFormat="1" ht="24.2" customHeight="1">
      <c r="B301" s="32"/>
      <c r="C301" s="127" t="s">
        <v>83</v>
      </c>
      <c r="D301" s="127" t="s">
        <v>145</v>
      </c>
      <c r="E301" s="128" t="s">
        <v>375</v>
      </c>
      <c r="F301" s="129" t="s">
        <v>376</v>
      </c>
      <c r="G301" s="130" t="s">
        <v>148</v>
      </c>
      <c r="H301" s="131">
        <v>0.48</v>
      </c>
      <c r="I301" s="132"/>
      <c r="J301" s="133">
        <f>ROUND(I301*H301,2)</f>
        <v>0</v>
      </c>
      <c r="K301" s="129" t="s">
        <v>149</v>
      </c>
      <c r="L301" s="32"/>
      <c r="M301" s="134" t="s">
        <v>19</v>
      </c>
      <c r="N301" s="135" t="s">
        <v>43</v>
      </c>
      <c r="P301" s="136">
        <f>O301*H301</f>
        <v>0</v>
      </c>
      <c r="Q301" s="136">
        <v>0</v>
      </c>
      <c r="R301" s="136">
        <f>Q301*H301</f>
        <v>0</v>
      </c>
      <c r="S301" s="136">
        <v>1.8</v>
      </c>
      <c r="T301" s="137">
        <f>S301*H301</f>
        <v>0.86399999999999999</v>
      </c>
      <c r="AR301" s="138" t="s">
        <v>150</v>
      </c>
      <c r="AT301" s="138" t="s">
        <v>145</v>
      </c>
      <c r="AU301" s="138" t="s">
        <v>82</v>
      </c>
      <c r="AY301" s="17" t="s">
        <v>142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7" t="s">
        <v>80</v>
      </c>
      <c r="BK301" s="139">
        <f>ROUND(I301*H301,2)</f>
        <v>0</v>
      </c>
      <c r="BL301" s="17" t="s">
        <v>150</v>
      </c>
      <c r="BM301" s="138" t="s">
        <v>377</v>
      </c>
    </row>
    <row r="302" spans="2:65" s="1" customFormat="1" ht="29.25">
      <c r="B302" s="32"/>
      <c r="D302" s="140" t="s">
        <v>152</v>
      </c>
      <c r="F302" s="141" t="s">
        <v>378</v>
      </c>
      <c r="I302" s="142"/>
      <c r="L302" s="32"/>
      <c r="M302" s="143"/>
      <c r="T302" s="53"/>
      <c r="AT302" s="17" t="s">
        <v>152</v>
      </c>
      <c r="AU302" s="17" t="s">
        <v>82</v>
      </c>
    </row>
    <row r="303" spans="2:65" s="1" customFormat="1" ht="11.25">
      <c r="B303" s="32"/>
      <c r="D303" s="144" t="s">
        <v>154</v>
      </c>
      <c r="F303" s="145" t="s">
        <v>379</v>
      </c>
      <c r="I303" s="142"/>
      <c r="L303" s="32"/>
      <c r="M303" s="143"/>
      <c r="T303" s="53"/>
      <c r="AT303" s="17" t="s">
        <v>154</v>
      </c>
      <c r="AU303" s="17" t="s">
        <v>82</v>
      </c>
    </row>
    <row r="304" spans="2:65" s="12" customFormat="1" ht="11.25">
      <c r="B304" s="146"/>
      <c r="D304" s="140" t="s">
        <v>156</v>
      </c>
      <c r="E304" s="147" t="s">
        <v>19</v>
      </c>
      <c r="F304" s="148" t="s">
        <v>380</v>
      </c>
      <c r="H304" s="147" t="s">
        <v>19</v>
      </c>
      <c r="I304" s="149"/>
      <c r="L304" s="146"/>
      <c r="M304" s="150"/>
      <c r="T304" s="151"/>
      <c r="AT304" s="147" t="s">
        <v>156</v>
      </c>
      <c r="AU304" s="147" t="s">
        <v>82</v>
      </c>
      <c r="AV304" s="12" t="s">
        <v>80</v>
      </c>
      <c r="AW304" s="12" t="s">
        <v>33</v>
      </c>
      <c r="AX304" s="12" t="s">
        <v>72</v>
      </c>
      <c r="AY304" s="147" t="s">
        <v>142</v>
      </c>
    </row>
    <row r="305" spans="2:65" s="13" customFormat="1" ht="11.25">
      <c r="B305" s="152"/>
      <c r="D305" s="140" t="s">
        <v>156</v>
      </c>
      <c r="E305" s="153" t="s">
        <v>19</v>
      </c>
      <c r="F305" s="154" t="s">
        <v>381</v>
      </c>
      <c r="H305" s="155">
        <v>0.48</v>
      </c>
      <c r="I305" s="156"/>
      <c r="L305" s="152"/>
      <c r="M305" s="157"/>
      <c r="T305" s="158"/>
      <c r="AT305" s="153" t="s">
        <v>156</v>
      </c>
      <c r="AU305" s="153" t="s">
        <v>82</v>
      </c>
      <c r="AV305" s="13" t="s">
        <v>82</v>
      </c>
      <c r="AW305" s="13" t="s">
        <v>33</v>
      </c>
      <c r="AX305" s="13" t="s">
        <v>80</v>
      </c>
      <c r="AY305" s="153" t="s">
        <v>142</v>
      </c>
    </row>
    <row r="306" spans="2:65" s="1" customFormat="1" ht="24.2" customHeight="1">
      <c r="B306" s="32"/>
      <c r="C306" s="127" t="s">
        <v>86</v>
      </c>
      <c r="D306" s="127" t="s">
        <v>145</v>
      </c>
      <c r="E306" s="128" t="s">
        <v>382</v>
      </c>
      <c r="F306" s="129" t="s">
        <v>383</v>
      </c>
      <c r="G306" s="130" t="s">
        <v>201</v>
      </c>
      <c r="H306" s="131">
        <v>30</v>
      </c>
      <c r="I306" s="132"/>
      <c r="J306" s="133">
        <f>ROUND(I306*H306,2)</f>
        <v>0</v>
      </c>
      <c r="K306" s="129" t="s">
        <v>149</v>
      </c>
      <c r="L306" s="32"/>
      <c r="M306" s="134" t="s">
        <v>19</v>
      </c>
      <c r="N306" s="135" t="s">
        <v>43</v>
      </c>
      <c r="P306" s="136">
        <f>O306*H306</f>
        <v>0</v>
      </c>
      <c r="Q306" s="136">
        <v>0</v>
      </c>
      <c r="R306" s="136">
        <f>Q306*H306</f>
        <v>0</v>
      </c>
      <c r="S306" s="136">
        <v>6.0000000000000001E-3</v>
      </c>
      <c r="T306" s="137">
        <f>S306*H306</f>
        <v>0.18</v>
      </c>
      <c r="AR306" s="138" t="s">
        <v>150</v>
      </c>
      <c r="AT306" s="138" t="s">
        <v>145</v>
      </c>
      <c r="AU306" s="138" t="s">
        <v>82</v>
      </c>
      <c r="AY306" s="17" t="s">
        <v>142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7" t="s">
        <v>80</v>
      </c>
      <c r="BK306" s="139">
        <f>ROUND(I306*H306,2)</f>
        <v>0</v>
      </c>
      <c r="BL306" s="17" t="s">
        <v>150</v>
      </c>
      <c r="BM306" s="138" t="s">
        <v>384</v>
      </c>
    </row>
    <row r="307" spans="2:65" s="1" customFormat="1" ht="19.5">
      <c r="B307" s="32"/>
      <c r="D307" s="140" t="s">
        <v>152</v>
      </c>
      <c r="F307" s="141" t="s">
        <v>385</v>
      </c>
      <c r="I307" s="142"/>
      <c r="L307" s="32"/>
      <c r="M307" s="143"/>
      <c r="T307" s="53"/>
      <c r="AT307" s="17" t="s">
        <v>152</v>
      </c>
      <c r="AU307" s="17" t="s">
        <v>82</v>
      </c>
    </row>
    <row r="308" spans="2:65" s="1" customFormat="1" ht="11.25">
      <c r="B308" s="32"/>
      <c r="D308" s="144" t="s">
        <v>154</v>
      </c>
      <c r="F308" s="145" t="s">
        <v>386</v>
      </c>
      <c r="I308" s="142"/>
      <c r="L308" s="32"/>
      <c r="M308" s="143"/>
      <c r="T308" s="53"/>
      <c r="AT308" s="17" t="s">
        <v>154</v>
      </c>
      <c r="AU308" s="17" t="s">
        <v>82</v>
      </c>
    </row>
    <row r="309" spans="2:65" s="12" customFormat="1" ht="11.25">
      <c r="B309" s="146"/>
      <c r="D309" s="140" t="s">
        <v>156</v>
      </c>
      <c r="E309" s="147" t="s">
        <v>19</v>
      </c>
      <c r="F309" s="148" t="s">
        <v>278</v>
      </c>
      <c r="H309" s="147" t="s">
        <v>19</v>
      </c>
      <c r="I309" s="149"/>
      <c r="L309" s="146"/>
      <c r="M309" s="150"/>
      <c r="T309" s="151"/>
      <c r="AT309" s="147" t="s">
        <v>156</v>
      </c>
      <c r="AU309" s="147" t="s">
        <v>82</v>
      </c>
      <c r="AV309" s="12" t="s">
        <v>80</v>
      </c>
      <c r="AW309" s="12" t="s">
        <v>33</v>
      </c>
      <c r="AX309" s="12" t="s">
        <v>72</v>
      </c>
      <c r="AY309" s="147" t="s">
        <v>142</v>
      </c>
    </row>
    <row r="310" spans="2:65" s="13" customFormat="1" ht="11.25">
      <c r="B310" s="152"/>
      <c r="D310" s="140" t="s">
        <v>156</v>
      </c>
      <c r="E310" s="153" t="s">
        <v>19</v>
      </c>
      <c r="F310" s="154" t="s">
        <v>363</v>
      </c>
      <c r="H310" s="155">
        <v>30</v>
      </c>
      <c r="I310" s="156"/>
      <c r="L310" s="152"/>
      <c r="M310" s="157"/>
      <c r="T310" s="158"/>
      <c r="AT310" s="153" t="s">
        <v>156</v>
      </c>
      <c r="AU310" s="153" t="s">
        <v>82</v>
      </c>
      <c r="AV310" s="13" t="s">
        <v>82</v>
      </c>
      <c r="AW310" s="13" t="s">
        <v>33</v>
      </c>
      <c r="AX310" s="13" t="s">
        <v>80</v>
      </c>
      <c r="AY310" s="153" t="s">
        <v>142</v>
      </c>
    </row>
    <row r="311" spans="2:65" s="1" customFormat="1" ht="24.2" customHeight="1">
      <c r="B311" s="32"/>
      <c r="C311" s="127" t="s">
        <v>89</v>
      </c>
      <c r="D311" s="127" t="s">
        <v>145</v>
      </c>
      <c r="E311" s="128" t="s">
        <v>387</v>
      </c>
      <c r="F311" s="129" t="s">
        <v>388</v>
      </c>
      <c r="G311" s="130" t="s">
        <v>201</v>
      </c>
      <c r="H311" s="131">
        <v>20</v>
      </c>
      <c r="I311" s="132"/>
      <c r="J311" s="133">
        <f>ROUND(I311*H311,2)</f>
        <v>0</v>
      </c>
      <c r="K311" s="129" t="s">
        <v>149</v>
      </c>
      <c r="L311" s="32"/>
      <c r="M311" s="134" t="s">
        <v>19</v>
      </c>
      <c r="N311" s="135" t="s">
        <v>43</v>
      </c>
      <c r="P311" s="136">
        <f>O311*H311</f>
        <v>0</v>
      </c>
      <c r="Q311" s="136">
        <v>0</v>
      </c>
      <c r="R311" s="136">
        <f>Q311*H311</f>
        <v>0</v>
      </c>
      <c r="S311" s="136">
        <v>8.9999999999999993E-3</v>
      </c>
      <c r="T311" s="137">
        <f>S311*H311</f>
        <v>0.18</v>
      </c>
      <c r="AR311" s="138" t="s">
        <v>150</v>
      </c>
      <c r="AT311" s="138" t="s">
        <v>145</v>
      </c>
      <c r="AU311" s="138" t="s">
        <v>82</v>
      </c>
      <c r="AY311" s="17" t="s">
        <v>142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7" t="s">
        <v>80</v>
      </c>
      <c r="BK311" s="139">
        <f>ROUND(I311*H311,2)</f>
        <v>0</v>
      </c>
      <c r="BL311" s="17" t="s">
        <v>150</v>
      </c>
      <c r="BM311" s="138" t="s">
        <v>389</v>
      </c>
    </row>
    <row r="312" spans="2:65" s="1" customFormat="1" ht="19.5">
      <c r="B312" s="32"/>
      <c r="D312" s="140" t="s">
        <v>152</v>
      </c>
      <c r="F312" s="141" t="s">
        <v>390</v>
      </c>
      <c r="I312" s="142"/>
      <c r="L312" s="32"/>
      <c r="M312" s="143"/>
      <c r="T312" s="53"/>
      <c r="AT312" s="17" t="s">
        <v>152</v>
      </c>
      <c r="AU312" s="17" t="s">
        <v>82</v>
      </c>
    </row>
    <row r="313" spans="2:65" s="1" customFormat="1" ht="11.25">
      <c r="B313" s="32"/>
      <c r="D313" s="144" t="s">
        <v>154</v>
      </c>
      <c r="F313" s="145" t="s">
        <v>391</v>
      </c>
      <c r="I313" s="142"/>
      <c r="L313" s="32"/>
      <c r="M313" s="143"/>
      <c r="T313" s="53"/>
      <c r="AT313" s="17" t="s">
        <v>154</v>
      </c>
      <c r="AU313" s="17" t="s">
        <v>82</v>
      </c>
    </row>
    <row r="314" spans="2:65" s="12" customFormat="1" ht="11.25">
      <c r="B314" s="146"/>
      <c r="D314" s="140" t="s">
        <v>156</v>
      </c>
      <c r="E314" s="147" t="s">
        <v>19</v>
      </c>
      <c r="F314" s="148" t="s">
        <v>280</v>
      </c>
      <c r="H314" s="147" t="s">
        <v>19</v>
      </c>
      <c r="I314" s="149"/>
      <c r="L314" s="146"/>
      <c r="M314" s="150"/>
      <c r="T314" s="151"/>
      <c r="AT314" s="147" t="s">
        <v>156</v>
      </c>
      <c r="AU314" s="147" t="s">
        <v>82</v>
      </c>
      <c r="AV314" s="12" t="s">
        <v>80</v>
      </c>
      <c r="AW314" s="12" t="s">
        <v>33</v>
      </c>
      <c r="AX314" s="12" t="s">
        <v>72</v>
      </c>
      <c r="AY314" s="147" t="s">
        <v>142</v>
      </c>
    </row>
    <row r="315" spans="2:65" s="13" customFormat="1" ht="11.25">
      <c r="B315" s="152"/>
      <c r="D315" s="140" t="s">
        <v>156</v>
      </c>
      <c r="E315" s="153" t="s">
        <v>19</v>
      </c>
      <c r="F315" s="154" t="s">
        <v>302</v>
      </c>
      <c r="H315" s="155">
        <v>20</v>
      </c>
      <c r="I315" s="156"/>
      <c r="L315" s="152"/>
      <c r="M315" s="157"/>
      <c r="T315" s="158"/>
      <c r="AT315" s="153" t="s">
        <v>156</v>
      </c>
      <c r="AU315" s="153" t="s">
        <v>82</v>
      </c>
      <c r="AV315" s="13" t="s">
        <v>82</v>
      </c>
      <c r="AW315" s="13" t="s">
        <v>33</v>
      </c>
      <c r="AX315" s="13" t="s">
        <v>80</v>
      </c>
      <c r="AY315" s="153" t="s">
        <v>142</v>
      </c>
    </row>
    <row r="316" spans="2:65" s="1" customFormat="1" ht="24.2" customHeight="1">
      <c r="B316" s="32"/>
      <c r="C316" s="127" t="s">
        <v>392</v>
      </c>
      <c r="D316" s="127" t="s">
        <v>145</v>
      </c>
      <c r="E316" s="128" t="s">
        <v>393</v>
      </c>
      <c r="F316" s="129" t="s">
        <v>394</v>
      </c>
      <c r="G316" s="130" t="s">
        <v>201</v>
      </c>
      <c r="H316" s="131">
        <v>4.8</v>
      </c>
      <c r="I316" s="132"/>
      <c r="J316" s="133">
        <f>ROUND(I316*H316,2)</f>
        <v>0</v>
      </c>
      <c r="K316" s="129" t="s">
        <v>149</v>
      </c>
      <c r="L316" s="32"/>
      <c r="M316" s="134" t="s">
        <v>19</v>
      </c>
      <c r="N316" s="135" t="s">
        <v>43</v>
      </c>
      <c r="P316" s="136">
        <f>O316*H316</f>
        <v>0</v>
      </c>
      <c r="Q316" s="136">
        <v>0</v>
      </c>
      <c r="R316" s="136">
        <f>Q316*H316</f>
        <v>0</v>
      </c>
      <c r="S316" s="136">
        <v>0.04</v>
      </c>
      <c r="T316" s="137">
        <f>S316*H316</f>
        <v>0.192</v>
      </c>
      <c r="AR316" s="138" t="s">
        <v>150</v>
      </c>
      <c r="AT316" s="138" t="s">
        <v>145</v>
      </c>
      <c r="AU316" s="138" t="s">
        <v>82</v>
      </c>
      <c r="AY316" s="17" t="s">
        <v>142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7" t="s">
        <v>80</v>
      </c>
      <c r="BK316" s="139">
        <f>ROUND(I316*H316,2)</f>
        <v>0</v>
      </c>
      <c r="BL316" s="17" t="s">
        <v>150</v>
      </c>
      <c r="BM316" s="138" t="s">
        <v>395</v>
      </c>
    </row>
    <row r="317" spans="2:65" s="1" customFormat="1" ht="29.25">
      <c r="B317" s="32"/>
      <c r="D317" s="140" t="s">
        <v>152</v>
      </c>
      <c r="F317" s="141" t="s">
        <v>396</v>
      </c>
      <c r="I317" s="142"/>
      <c r="L317" s="32"/>
      <c r="M317" s="143"/>
      <c r="T317" s="53"/>
      <c r="AT317" s="17" t="s">
        <v>152</v>
      </c>
      <c r="AU317" s="17" t="s">
        <v>82</v>
      </c>
    </row>
    <row r="318" spans="2:65" s="1" customFormat="1" ht="11.25">
      <c r="B318" s="32"/>
      <c r="D318" s="144" t="s">
        <v>154</v>
      </c>
      <c r="F318" s="145" t="s">
        <v>397</v>
      </c>
      <c r="I318" s="142"/>
      <c r="L318" s="32"/>
      <c r="M318" s="143"/>
      <c r="T318" s="53"/>
      <c r="AT318" s="17" t="s">
        <v>154</v>
      </c>
      <c r="AU318" s="17" t="s">
        <v>82</v>
      </c>
    </row>
    <row r="319" spans="2:65" s="12" customFormat="1" ht="11.25">
      <c r="B319" s="146"/>
      <c r="D319" s="140" t="s">
        <v>156</v>
      </c>
      <c r="E319" s="147" t="s">
        <v>19</v>
      </c>
      <c r="F319" s="148" t="s">
        <v>398</v>
      </c>
      <c r="H319" s="147" t="s">
        <v>19</v>
      </c>
      <c r="I319" s="149"/>
      <c r="L319" s="146"/>
      <c r="M319" s="150"/>
      <c r="T319" s="151"/>
      <c r="AT319" s="147" t="s">
        <v>156</v>
      </c>
      <c r="AU319" s="147" t="s">
        <v>82</v>
      </c>
      <c r="AV319" s="12" t="s">
        <v>80</v>
      </c>
      <c r="AW319" s="12" t="s">
        <v>33</v>
      </c>
      <c r="AX319" s="12" t="s">
        <v>72</v>
      </c>
      <c r="AY319" s="147" t="s">
        <v>142</v>
      </c>
    </row>
    <row r="320" spans="2:65" s="13" customFormat="1" ht="11.25">
      <c r="B320" s="152"/>
      <c r="D320" s="140" t="s">
        <v>156</v>
      </c>
      <c r="E320" s="153" t="s">
        <v>19</v>
      </c>
      <c r="F320" s="154" t="s">
        <v>399</v>
      </c>
      <c r="H320" s="155">
        <v>4.8</v>
      </c>
      <c r="I320" s="156"/>
      <c r="L320" s="152"/>
      <c r="M320" s="157"/>
      <c r="T320" s="158"/>
      <c r="AT320" s="153" t="s">
        <v>156</v>
      </c>
      <c r="AU320" s="153" t="s">
        <v>82</v>
      </c>
      <c r="AV320" s="13" t="s">
        <v>82</v>
      </c>
      <c r="AW320" s="13" t="s">
        <v>33</v>
      </c>
      <c r="AX320" s="13" t="s">
        <v>80</v>
      </c>
      <c r="AY320" s="153" t="s">
        <v>142</v>
      </c>
    </row>
    <row r="321" spans="2:65" s="1" customFormat="1" ht="24.2" customHeight="1">
      <c r="B321" s="32"/>
      <c r="C321" s="127" t="s">
        <v>400</v>
      </c>
      <c r="D321" s="127" t="s">
        <v>145</v>
      </c>
      <c r="E321" s="128" t="s">
        <v>401</v>
      </c>
      <c r="F321" s="129" t="s">
        <v>402</v>
      </c>
      <c r="G321" s="130" t="s">
        <v>201</v>
      </c>
      <c r="H321" s="131">
        <v>5</v>
      </c>
      <c r="I321" s="132"/>
      <c r="J321" s="133">
        <f>ROUND(I321*H321,2)</f>
        <v>0</v>
      </c>
      <c r="K321" s="129" t="s">
        <v>149</v>
      </c>
      <c r="L321" s="32"/>
      <c r="M321" s="134" t="s">
        <v>19</v>
      </c>
      <c r="N321" s="135" t="s">
        <v>43</v>
      </c>
      <c r="P321" s="136">
        <f>O321*H321</f>
        <v>0</v>
      </c>
      <c r="Q321" s="136">
        <v>0</v>
      </c>
      <c r="R321" s="136">
        <f>Q321*H321</f>
        <v>0</v>
      </c>
      <c r="S321" s="136">
        <v>8.0000000000000002E-3</v>
      </c>
      <c r="T321" s="137">
        <f>S321*H321</f>
        <v>0.04</v>
      </c>
      <c r="AR321" s="138" t="s">
        <v>150</v>
      </c>
      <c r="AT321" s="138" t="s">
        <v>145</v>
      </c>
      <c r="AU321" s="138" t="s">
        <v>82</v>
      </c>
      <c r="AY321" s="17" t="s">
        <v>142</v>
      </c>
      <c r="BE321" s="139">
        <f>IF(N321="základní",J321,0)</f>
        <v>0</v>
      </c>
      <c r="BF321" s="139">
        <f>IF(N321="snížená",J321,0)</f>
        <v>0</v>
      </c>
      <c r="BG321" s="139">
        <f>IF(N321="zákl. přenesená",J321,0)</f>
        <v>0</v>
      </c>
      <c r="BH321" s="139">
        <f>IF(N321="sníž. přenesená",J321,0)</f>
        <v>0</v>
      </c>
      <c r="BI321" s="139">
        <f>IF(N321="nulová",J321,0)</f>
        <v>0</v>
      </c>
      <c r="BJ321" s="17" t="s">
        <v>80</v>
      </c>
      <c r="BK321" s="139">
        <f>ROUND(I321*H321,2)</f>
        <v>0</v>
      </c>
      <c r="BL321" s="17" t="s">
        <v>150</v>
      </c>
      <c r="BM321" s="138" t="s">
        <v>403</v>
      </c>
    </row>
    <row r="322" spans="2:65" s="1" customFormat="1" ht="19.5">
      <c r="B322" s="32"/>
      <c r="D322" s="140" t="s">
        <v>152</v>
      </c>
      <c r="F322" s="141" t="s">
        <v>404</v>
      </c>
      <c r="I322" s="142"/>
      <c r="L322" s="32"/>
      <c r="M322" s="143"/>
      <c r="T322" s="53"/>
      <c r="AT322" s="17" t="s">
        <v>152</v>
      </c>
      <c r="AU322" s="17" t="s">
        <v>82</v>
      </c>
    </row>
    <row r="323" spans="2:65" s="1" customFormat="1" ht="11.25">
      <c r="B323" s="32"/>
      <c r="D323" s="144" t="s">
        <v>154</v>
      </c>
      <c r="F323" s="145" t="s">
        <v>405</v>
      </c>
      <c r="I323" s="142"/>
      <c r="L323" s="32"/>
      <c r="M323" s="143"/>
      <c r="T323" s="53"/>
      <c r="AT323" s="17" t="s">
        <v>154</v>
      </c>
      <c r="AU323" s="17" t="s">
        <v>82</v>
      </c>
    </row>
    <row r="324" spans="2:65" s="12" customFormat="1" ht="11.25">
      <c r="B324" s="146"/>
      <c r="D324" s="140" t="s">
        <v>156</v>
      </c>
      <c r="E324" s="147" t="s">
        <v>19</v>
      </c>
      <c r="F324" s="148" t="s">
        <v>278</v>
      </c>
      <c r="H324" s="147" t="s">
        <v>19</v>
      </c>
      <c r="I324" s="149"/>
      <c r="L324" s="146"/>
      <c r="M324" s="150"/>
      <c r="T324" s="151"/>
      <c r="AT324" s="147" t="s">
        <v>156</v>
      </c>
      <c r="AU324" s="147" t="s">
        <v>82</v>
      </c>
      <c r="AV324" s="12" t="s">
        <v>80</v>
      </c>
      <c r="AW324" s="12" t="s">
        <v>33</v>
      </c>
      <c r="AX324" s="12" t="s">
        <v>72</v>
      </c>
      <c r="AY324" s="147" t="s">
        <v>142</v>
      </c>
    </row>
    <row r="325" spans="2:65" s="13" customFormat="1" ht="11.25">
      <c r="B325" s="152"/>
      <c r="D325" s="140" t="s">
        <v>156</v>
      </c>
      <c r="E325" s="153" t="s">
        <v>19</v>
      </c>
      <c r="F325" s="154" t="s">
        <v>180</v>
      </c>
      <c r="H325" s="155">
        <v>5</v>
      </c>
      <c r="I325" s="156"/>
      <c r="L325" s="152"/>
      <c r="M325" s="157"/>
      <c r="T325" s="158"/>
      <c r="AT325" s="153" t="s">
        <v>156</v>
      </c>
      <c r="AU325" s="153" t="s">
        <v>82</v>
      </c>
      <c r="AV325" s="13" t="s">
        <v>82</v>
      </c>
      <c r="AW325" s="13" t="s">
        <v>33</v>
      </c>
      <c r="AX325" s="13" t="s">
        <v>80</v>
      </c>
      <c r="AY325" s="153" t="s">
        <v>142</v>
      </c>
    </row>
    <row r="326" spans="2:65" s="1" customFormat="1" ht="24.2" customHeight="1">
      <c r="B326" s="32"/>
      <c r="C326" s="127" t="s">
        <v>406</v>
      </c>
      <c r="D326" s="127" t="s">
        <v>145</v>
      </c>
      <c r="E326" s="128" t="s">
        <v>407</v>
      </c>
      <c r="F326" s="129" t="s">
        <v>408</v>
      </c>
      <c r="G326" s="130" t="s">
        <v>201</v>
      </c>
      <c r="H326" s="131">
        <v>5</v>
      </c>
      <c r="I326" s="132"/>
      <c r="J326" s="133">
        <f>ROUND(I326*H326,2)</f>
        <v>0</v>
      </c>
      <c r="K326" s="129" t="s">
        <v>149</v>
      </c>
      <c r="L326" s="32"/>
      <c r="M326" s="134" t="s">
        <v>19</v>
      </c>
      <c r="N326" s="135" t="s">
        <v>43</v>
      </c>
      <c r="P326" s="136">
        <f>O326*H326</f>
        <v>0</v>
      </c>
      <c r="Q326" s="136">
        <v>0</v>
      </c>
      <c r="R326" s="136">
        <f>Q326*H326</f>
        <v>0</v>
      </c>
      <c r="S326" s="136">
        <v>2.1999999999999999E-2</v>
      </c>
      <c r="T326" s="137">
        <f>S326*H326</f>
        <v>0.10999999999999999</v>
      </c>
      <c r="AR326" s="138" t="s">
        <v>150</v>
      </c>
      <c r="AT326" s="138" t="s">
        <v>145</v>
      </c>
      <c r="AU326" s="138" t="s">
        <v>82</v>
      </c>
      <c r="AY326" s="17" t="s">
        <v>142</v>
      </c>
      <c r="BE326" s="139">
        <f>IF(N326="základní",J326,0)</f>
        <v>0</v>
      </c>
      <c r="BF326" s="139">
        <f>IF(N326="snížená",J326,0)</f>
        <v>0</v>
      </c>
      <c r="BG326" s="139">
        <f>IF(N326="zákl. přenesená",J326,0)</f>
        <v>0</v>
      </c>
      <c r="BH326" s="139">
        <f>IF(N326="sníž. přenesená",J326,0)</f>
        <v>0</v>
      </c>
      <c r="BI326" s="139">
        <f>IF(N326="nulová",J326,0)</f>
        <v>0</v>
      </c>
      <c r="BJ326" s="17" t="s">
        <v>80</v>
      </c>
      <c r="BK326" s="139">
        <f>ROUND(I326*H326,2)</f>
        <v>0</v>
      </c>
      <c r="BL326" s="17" t="s">
        <v>150</v>
      </c>
      <c r="BM326" s="138" t="s">
        <v>409</v>
      </c>
    </row>
    <row r="327" spans="2:65" s="1" customFormat="1" ht="19.5">
      <c r="B327" s="32"/>
      <c r="D327" s="140" t="s">
        <v>152</v>
      </c>
      <c r="F327" s="141" t="s">
        <v>410</v>
      </c>
      <c r="I327" s="142"/>
      <c r="L327" s="32"/>
      <c r="M327" s="143"/>
      <c r="T327" s="53"/>
      <c r="AT327" s="17" t="s">
        <v>152</v>
      </c>
      <c r="AU327" s="17" t="s">
        <v>82</v>
      </c>
    </row>
    <row r="328" spans="2:65" s="1" customFormat="1" ht="11.25">
      <c r="B328" s="32"/>
      <c r="D328" s="144" t="s">
        <v>154</v>
      </c>
      <c r="F328" s="145" t="s">
        <v>411</v>
      </c>
      <c r="I328" s="142"/>
      <c r="L328" s="32"/>
      <c r="M328" s="143"/>
      <c r="T328" s="53"/>
      <c r="AT328" s="17" t="s">
        <v>154</v>
      </c>
      <c r="AU328" s="17" t="s">
        <v>82</v>
      </c>
    </row>
    <row r="329" spans="2:65" s="12" customFormat="1" ht="11.25">
      <c r="B329" s="146"/>
      <c r="D329" s="140" t="s">
        <v>156</v>
      </c>
      <c r="E329" s="147" t="s">
        <v>19</v>
      </c>
      <c r="F329" s="148" t="s">
        <v>280</v>
      </c>
      <c r="H329" s="147" t="s">
        <v>19</v>
      </c>
      <c r="I329" s="149"/>
      <c r="L329" s="146"/>
      <c r="M329" s="150"/>
      <c r="T329" s="151"/>
      <c r="AT329" s="147" t="s">
        <v>156</v>
      </c>
      <c r="AU329" s="147" t="s">
        <v>82</v>
      </c>
      <c r="AV329" s="12" t="s">
        <v>80</v>
      </c>
      <c r="AW329" s="12" t="s">
        <v>33</v>
      </c>
      <c r="AX329" s="12" t="s">
        <v>72</v>
      </c>
      <c r="AY329" s="147" t="s">
        <v>142</v>
      </c>
    </row>
    <row r="330" spans="2:65" s="13" customFormat="1" ht="11.25">
      <c r="B330" s="152"/>
      <c r="D330" s="140" t="s">
        <v>156</v>
      </c>
      <c r="E330" s="153" t="s">
        <v>19</v>
      </c>
      <c r="F330" s="154" t="s">
        <v>180</v>
      </c>
      <c r="H330" s="155">
        <v>5</v>
      </c>
      <c r="I330" s="156"/>
      <c r="L330" s="152"/>
      <c r="M330" s="157"/>
      <c r="T330" s="158"/>
      <c r="AT330" s="153" t="s">
        <v>156</v>
      </c>
      <c r="AU330" s="153" t="s">
        <v>82</v>
      </c>
      <c r="AV330" s="13" t="s">
        <v>82</v>
      </c>
      <c r="AW330" s="13" t="s">
        <v>33</v>
      </c>
      <c r="AX330" s="13" t="s">
        <v>80</v>
      </c>
      <c r="AY330" s="153" t="s">
        <v>142</v>
      </c>
    </row>
    <row r="331" spans="2:65" s="1" customFormat="1" ht="24.2" customHeight="1">
      <c r="B331" s="32"/>
      <c r="C331" s="127" t="s">
        <v>412</v>
      </c>
      <c r="D331" s="127" t="s">
        <v>145</v>
      </c>
      <c r="E331" s="128" t="s">
        <v>413</v>
      </c>
      <c r="F331" s="129" t="s">
        <v>414</v>
      </c>
      <c r="G331" s="130" t="s">
        <v>191</v>
      </c>
      <c r="H331" s="131">
        <v>254.92</v>
      </c>
      <c r="I331" s="132"/>
      <c r="J331" s="133">
        <f>ROUND(I331*H331,2)</f>
        <v>0</v>
      </c>
      <c r="K331" s="129" t="s">
        <v>149</v>
      </c>
      <c r="L331" s="32"/>
      <c r="M331" s="134" t="s">
        <v>19</v>
      </c>
      <c r="N331" s="135" t="s">
        <v>43</v>
      </c>
      <c r="P331" s="136">
        <f>O331*H331</f>
        <v>0</v>
      </c>
      <c r="Q331" s="136">
        <v>0</v>
      </c>
      <c r="R331" s="136">
        <f>Q331*H331</f>
        <v>0</v>
      </c>
      <c r="S331" s="136">
        <v>4.7800000000000004E-3</v>
      </c>
      <c r="T331" s="137">
        <f>S331*H331</f>
        <v>1.2185176</v>
      </c>
      <c r="AR331" s="138" t="s">
        <v>150</v>
      </c>
      <c r="AT331" s="138" t="s">
        <v>145</v>
      </c>
      <c r="AU331" s="138" t="s">
        <v>82</v>
      </c>
      <c r="AY331" s="17" t="s">
        <v>142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7" t="s">
        <v>80</v>
      </c>
      <c r="BK331" s="139">
        <f>ROUND(I331*H331,2)</f>
        <v>0</v>
      </c>
      <c r="BL331" s="17" t="s">
        <v>150</v>
      </c>
      <c r="BM331" s="138" t="s">
        <v>415</v>
      </c>
    </row>
    <row r="332" spans="2:65" s="1" customFormat="1" ht="19.5">
      <c r="B332" s="32"/>
      <c r="D332" s="140" t="s">
        <v>152</v>
      </c>
      <c r="F332" s="141" t="s">
        <v>416</v>
      </c>
      <c r="I332" s="142"/>
      <c r="L332" s="32"/>
      <c r="M332" s="143"/>
      <c r="T332" s="53"/>
      <c r="AT332" s="17" t="s">
        <v>152</v>
      </c>
      <c r="AU332" s="17" t="s">
        <v>82</v>
      </c>
    </row>
    <row r="333" spans="2:65" s="1" customFormat="1" ht="11.25">
      <c r="B333" s="32"/>
      <c r="D333" s="144" t="s">
        <v>154</v>
      </c>
      <c r="F333" s="145" t="s">
        <v>417</v>
      </c>
      <c r="I333" s="142"/>
      <c r="L333" s="32"/>
      <c r="M333" s="143"/>
      <c r="T333" s="53"/>
      <c r="AT333" s="17" t="s">
        <v>154</v>
      </c>
      <c r="AU333" s="17" t="s">
        <v>82</v>
      </c>
    </row>
    <row r="334" spans="2:65" s="12" customFormat="1" ht="11.25">
      <c r="B334" s="146"/>
      <c r="D334" s="140" t="s">
        <v>156</v>
      </c>
      <c r="E334" s="147" t="s">
        <v>19</v>
      </c>
      <c r="F334" s="148" t="s">
        <v>240</v>
      </c>
      <c r="H334" s="147" t="s">
        <v>19</v>
      </c>
      <c r="I334" s="149"/>
      <c r="L334" s="146"/>
      <c r="M334" s="150"/>
      <c r="T334" s="151"/>
      <c r="AT334" s="147" t="s">
        <v>156</v>
      </c>
      <c r="AU334" s="147" t="s">
        <v>82</v>
      </c>
      <c r="AV334" s="12" t="s">
        <v>80</v>
      </c>
      <c r="AW334" s="12" t="s">
        <v>33</v>
      </c>
      <c r="AX334" s="12" t="s">
        <v>72</v>
      </c>
      <c r="AY334" s="147" t="s">
        <v>142</v>
      </c>
    </row>
    <row r="335" spans="2:65" s="13" customFormat="1" ht="11.25">
      <c r="B335" s="152"/>
      <c r="D335" s="140" t="s">
        <v>156</v>
      </c>
      <c r="E335" s="153" t="s">
        <v>19</v>
      </c>
      <c r="F335" s="154" t="s">
        <v>260</v>
      </c>
      <c r="H335" s="155">
        <v>53.19</v>
      </c>
      <c r="I335" s="156"/>
      <c r="L335" s="152"/>
      <c r="M335" s="157"/>
      <c r="T335" s="158"/>
      <c r="AT335" s="153" t="s">
        <v>156</v>
      </c>
      <c r="AU335" s="153" t="s">
        <v>82</v>
      </c>
      <c r="AV335" s="13" t="s">
        <v>82</v>
      </c>
      <c r="AW335" s="13" t="s">
        <v>33</v>
      </c>
      <c r="AX335" s="13" t="s">
        <v>72</v>
      </c>
      <c r="AY335" s="153" t="s">
        <v>142</v>
      </c>
    </row>
    <row r="336" spans="2:65" s="12" customFormat="1" ht="11.25">
      <c r="B336" s="146"/>
      <c r="D336" s="140" t="s">
        <v>156</v>
      </c>
      <c r="E336" s="147" t="s">
        <v>19</v>
      </c>
      <c r="F336" s="148" t="s">
        <v>242</v>
      </c>
      <c r="H336" s="147" t="s">
        <v>19</v>
      </c>
      <c r="I336" s="149"/>
      <c r="L336" s="146"/>
      <c r="M336" s="150"/>
      <c r="T336" s="151"/>
      <c r="AT336" s="147" t="s">
        <v>156</v>
      </c>
      <c r="AU336" s="147" t="s">
        <v>82</v>
      </c>
      <c r="AV336" s="12" t="s">
        <v>80</v>
      </c>
      <c r="AW336" s="12" t="s">
        <v>33</v>
      </c>
      <c r="AX336" s="12" t="s">
        <v>72</v>
      </c>
      <c r="AY336" s="147" t="s">
        <v>142</v>
      </c>
    </row>
    <row r="337" spans="2:65" s="13" customFormat="1" ht="11.25">
      <c r="B337" s="152"/>
      <c r="D337" s="140" t="s">
        <v>156</v>
      </c>
      <c r="E337" s="153" t="s">
        <v>19</v>
      </c>
      <c r="F337" s="154" t="s">
        <v>261</v>
      </c>
      <c r="H337" s="155">
        <v>68.31</v>
      </c>
      <c r="I337" s="156"/>
      <c r="L337" s="152"/>
      <c r="M337" s="157"/>
      <c r="T337" s="158"/>
      <c r="AT337" s="153" t="s">
        <v>156</v>
      </c>
      <c r="AU337" s="153" t="s">
        <v>82</v>
      </c>
      <c r="AV337" s="13" t="s">
        <v>82</v>
      </c>
      <c r="AW337" s="13" t="s">
        <v>33</v>
      </c>
      <c r="AX337" s="13" t="s">
        <v>72</v>
      </c>
      <c r="AY337" s="153" t="s">
        <v>142</v>
      </c>
    </row>
    <row r="338" spans="2:65" s="12" customFormat="1" ht="11.25">
      <c r="B338" s="146"/>
      <c r="D338" s="140" t="s">
        <v>156</v>
      </c>
      <c r="E338" s="147" t="s">
        <v>19</v>
      </c>
      <c r="F338" s="148" t="s">
        <v>244</v>
      </c>
      <c r="H338" s="147" t="s">
        <v>19</v>
      </c>
      <c r="I338" s="149"/>
      <c r="L338" s="146"/>
      <c r="M338" s="150"/>
      <c r="T338" s="151"/>
      <c r="AT338" s="147" t="s">
        <v>156</v>
      </c>
      <c r="AU338" s="147" t="s">
        <v>82</v>
      </c>
      <c r="AV338" s="12" t="s">
        <v>80</v>
      </c>
      <c r="AW338" s="12" t="s">
        <v>33</v>
      </c>
      <c r="AX338" s="12" t="s">
        <v>72</v>
      </c>
      <c r="AY338" s="147" t="s">
        <v>142</v>
      </c>
    </row>
    <row r="339" spans="2:65" s="13" customFormat="1" ht="11.25">
      <c r="B339" s="152"/>
      <c r="D339" s="140" t="s">
        <v>156</v>
      </c>
      <c r="E339" s="153" t="s">
        <v>19</v>
      </c>
      <c r="F339" s="154" t="s">
        <v>262</v>
      </c>
      <c r="H339" s="155">
        <v>21.87</v>
      </c>
      <c r="I339" s="156"/>
      <c r="L339" s="152"/>
      <c r="M339" s="157"/>
      <c r="T339" s="158"/>
      <c r="AT339" s="153" t="s">
        <v>156</v>
      </c>
      <c r="AU339" s="153" t="s">
        <v>82</v>
      </c>
      <c r="AV339" s="13" t="s">
        <v>82</v>
      </c>
      <c r="AW339" s="13" t="s">
        <v>33</v>
      </c>
      <c r="AX339" s="13" t="s">
        <v>72</v>
      </c>
      <c r="AY339" s="153" t="s">
        <v>142</v>
      </c>
    </row>
    <row r="340" spans="2:65" s="12" customFormat="1" ht="11.25">
      <c r="B340" s="146"/>
      <c r="D340" s="140" t="s">
        <v>156</v>
      </c>
      <c r="E340" s="147" t="s">
        <v>19</v>
      </c>
      <c r="F340" s="148" t="s">
        <v>195</v>
      </c>
      <c r="H340" s="147" t="s">
        <v>19</v>
      </c>
      <c r="I340" s="149"/>
      <c r="L340" s="146"/>
      <c r="M340" s="150"/>
      <c r="T340" s="151"/>
      <c r="AT340" s="147" t="s">
        <v>156</v>
      </c>
      <c r="AU340" s="147" t="s">
        <v>82</v>
      </c>
      <c r="AV340" s="12" t="s">
        <v>80</v>
      </c>
      <c r="AW340" s="12" t="s">
        <v>33</v>
      </c>
      <c r="AX340" s="12" t="s">
        <v>72</v>
      </c>
      <c r="AY340" s="147" t="s">
        <v>142</v>
      </c>
    </row>
    <row r="341" spans="2:65" s="13" customFormat="1" ht="11.25">
      <c r="B341" s="152"/>
      <c r="D341" s="140" t="s">
        <v>156</v>
      </c>
      <c r="E341" s="153" t="s">
        <v>19</v>
      </c>
      <c r="F341" s="154" t="s">
        <v>263</v>
      </c>
      <c r="H341" s="155">
        <v>34.29</v>
      </c>
      <c r="I341" s="156"/>
      <c r="L341" s="152"/>
      <c r="M341" s="157"/>
      <c r="T341" s="158"/>
      <c r="AT341" s="153" t="s">
        <v>156</v>
      </c>
      <c r="AU341" s="153" t="s">
        <v>82</v>
      </c>
      <c r="AV341" s="13" t="s">
        <v>82</v>
      </c>
      <c r="AW341" s="13" t="s">
        <v>33</v>
      </c>
      <c r="AX341" s="13" t="s">
        <v>72</v>
      </c>
      <c r="AY341" s="153" t="s">
        <v>142</v>
      </c>
    </row>
    <row r="342" spans="2:65" s="12" customFormat="1" ht="11.25">
      <c r="B342" s="146"/>
      <c r="D342" s="140" t="s">
        <v>156</v>
      </c>
      <c r="E342" s="147" t="s">
        <v>19</v>
      </c>
      <c r="F342" s="148" t="s">
        <v>240</v>
      </c>
      <c r="H342" s="147" t="s">
        <v>19</v>
      </c>
      <c r="I342" s="149"/>
      <c r="L342" s="146"/>
      <c r="M342" s="150"/>
      <c r="T342" s="151"/>
      <c r="AT342" s="147" t="s">
        <v>156</v>
      </c>
      <c r="AU342" s="147" t="s">
        <v>82</v>
      </c>
      <c r="AV342" s="12" t="s">
        <v>80</v>
      </c>
      <c r="AW342" s="12" t="s">
        <v>33</v>
      </c>
      <c r="AX342" s="12" t="s">
        <v>72</v>
      </c>
      <c r="AY342" s="147" t="s">
        <v>142</v>
      </c>
    </row>
    <row r="343" spans="2:65" s="13" customFormat="1" ht="11.25">
      <c r="B343" s="152"/>
      <c r="D343" s="140" t="s">
        <v>156</v>
      </c>
      <c r="E343" s="153" t="s">
        <v>19</v>
      </c>
      <c r="F343" s="154" t="s">
        <v>241</v>
      </c>
      <c r="H343" s="155">
        <v>23.96</v>
      </c>
      <c r="I343" s="156"/>
      <c r="L343" s="152"/>
      <c r="M343" s="157"/>
      <c r="T343" s="158"/>
      <c r="AT343" s="153" t="s">
        <v>156</v>
      </c>
      <c r="AU343" s="153" t="s">
        <v>82</v>
      </c>
      <c r="AV343" s="13" t="s">
        <v>82</v>
      </c>
      <c r="AW343" s="13" t="s">
        <v>33</v>
      </c>
      <c r="AX343" s="13" t="s">
        <v>72</v>
      </c>
      <c r="AY343" s="153" t="s">
        <v>142</v>
      </c>
    </row>
    <row r="344" spans="2:65" s="12" customFormat="1" ht="11.25">
      <c r="B344" s="146"/>
      <c r="D344" s="140" t="s">
        <v>156</v>
      </c>
      <c r="E344" s="147" t="s">
        <v>19</v>
      </c>
      <c r="F344" s="148" t="s">
        <v>242</v>
      </c>
      <c r="H344" s="147" t="s">
        <v>19</v>
      </c>
      <c r="I344" s="149"/>
      <c r="L344" s="146"/>
      <c r="M344" s="150"/>
      <c r="T344" s="151"/>
      <c r="AT344" s="147" t="s">
        <v>156</v>
      </c>
      <c r="AU344" s="147" t="s">
        <v>82</v>
      </c>
      <c r="AV344" s="12" t="s">
        <v>80</v>
      </c>
      <c r="AW344" s="12" t="s">
        <v>33</v>
      </c>
      <c r="AX344" s="12" t="s">
        <v>72</v>
      </c>
      <c r="AY344" s="147" t="s">
        <v>142</v>
      </c>
    </row>
    <row r="345" spans="2:65" s="13" customFormat="1" ht="11.25">
      <c r="B345" s="152"/>
      <c r="D345" s="140" t="s">
        <v>156</v>
      </c>
      <c r="E345" s="153" t="s">
        <v>19</v>
      </c>
      <c r="F345" s="154" t="s">
        <v>243</v>
      </c>
      <c r="H345" s="155">
        <v>39.979999999999997</v>
      </c>
      <c r="I345" s="156"/>
      <c r="L345" s="152"/>
      <c r="M345" s="157"/>
      <c r="T345" s="158"/>
      <c r="AT345" s="153" t="s">
        <v>156</v>
      </c>
      <c r="AU345" s="153" t="s">
        <v>82</v>
      </c>
      <c r="AV345" s="13" t="s">
        <v>82</v>
      </c>
      <c r="AW345" s="13" t="s">
        <v>33</v>
      </c>
      <c r="AX345" s="13" t="s">
        <v>72</v>
      </c>
      <c r="AY345" s="153" t="s">
        <v>142</v>
      </c>
    </row>
    <row r="346" spans="2:65" s="12" customFormat="1" ht="11.25">
      <c r="B346" s="146"/>
      <c r="D346" s="140" t="s">
        <v>156</v>
      </c>
      <c r="E346" s="147" t="s">
        <v>19</v>
      </c>
      <c r="F346" s="148" t="s">
        <v>244</v>
      </c>
      <c r="H346" s="147" t="s">
        <v>19</v>
      </c>
      <c r="I346" s="149"/>
      <c r="L346" s="146"/>
      <c r="M346" s="150"/>
      <c r="T346" s="151"/>
      <c r="AT346" s="147" t="s">
        <v>156</v>
      </c>
      <c r="AU346" s="147" t="s">
        <v>82</v>
      </c>
      <c r="AV346" s="12" t="s">
        <v>80</v>
      </c>
      <c r="AW346" s="12" t="s">
        <v>33</v>
      </c>
      <c r="AX346" s="12" t="s">
        <v>72</v>
      </c>
      <c r="AY346" s="147" t="s">
        <v>142</v>
      </c>
    </row>
    <row r="347" spans="2:65" s="13" customFormat="1" ht="11.25">
      <c r="B347" s="152"/>
      <c r="D347" s="140" t="s">
        <v>156</v>
      </c>
      <c r="E347" s="153" t="s">
        <v>19</v>
      </c>
      <c r="F347" s="154" t="s">
        <v>245</v>
      </c>
      <c r="H347" s="155">
        <v>3.55</v>
      </c>
      <c r="I347" s="156"/>
      <c r="L347" s="152"/>
      <c r="M347" s="157"/>
      <c r="T347" s="158"/>
      <c r="AT347" s="153" t="s">
        <v>156</v>
      </c>
      <c r="AU347" s="153" t="s">
        <v>82</v>
      </c>
      <c r="AV347" s="13" t="s">
        <v>82</v>
      </c>
      <c r="AW347" s="13" t="s">
        <v>33</v>
      </c>
      <c r="AX347" s="13" t="s">
        <v>72</v>
      </c>
      <c r="AY347" s="153" t="s">
        <v>142</v>
      </c>
    </row>
    <row r="348" spans="2:65" s="12" customFormat="1" ht="11.25">
      <c r="B348" s="146"/>
      <c r="D348" s="140" t="s">
        <v>156</v>
      </c>
      <c r="E348" s="147" t="s">
        <v>19</v>
      </c>
      <c r="F348" s="148" t="s">
        <v>195</v>
      </c>
      <c r="H348" s="147" t="s">
        <v>19</v>
      </c>
      <c r="I348" s="149"/>
      <c r="L348" s="146"/>
      <c r="M348" s="150"/>
      <c r="T348" s="151"/>
      <c r="AT348" s="147" t="s">
        <v>156</v>
      </c>
      <c r="AU348" s="147" t="s">
        <v>82</v>
      </c>
      <c r="AV348" s="12" t="s">
        <v>80</v>
      </c>
      <c r="AW348" s="12" t="s">
        <v>33</v>
      </c>
      <c r="AX348" s="12" t="s">
        <v>72</v>
      </c>
      <c r="AY348" s="147" t="s">
        <v>142</v>
      </c>
    </row>
    <row r="349" spans="2:65" s="13" customFormat="1" ht="11.25">
      <c r="B349" s="152"/>
      <c r="D349" s="140" t="s">
        <v>156</v>
      </c>
      <c r="E349" s="153" t="s">
        <v>19</v>
      </c>
      <c r="F349" s="154" t="s">
        <v>246</v>
      </c>
      <c r="H349" s="155">
        <v>9.77</v>
      </c>
      <c r="I349" s="156"/>
      <c r="L349" s="152"/>
      <c r="M349" s="157"/>
      <c r="T349" s="158"/>
      <c r="AT349" s="153" t="s">
        <v>156</v>
      </c>
      <c r="AU349" s="153" t="s">
        <v>82</v>
      </c>
      <c r="AV349" s="13" t="s">
        <v>82</v>
      </c>
      <c r="AW349" s="13" t="s">
        <v>33</v>
      </c>
      <c r="AX349" s="13" t="s">
        <v>72</v>
      </c>
      <c r="AY349" s="153" t="s">
        <v>142</v>
      </c>
    </row>
    <row r="350" spans="2:65" s="14" customFormat="1" ht="11.25">
      <c r="B350" s="159"/>
      <c r="D350" s="140" t="s">
        <v>156</v>
      </c>
      <c r="E350" s="160" t="s">
        <v>19</v>
      </c>
      <c r="F350" s="161" t="s">
        <v>173</v>
      </c>
      <c r="H350" s="162">
        <v>254.92000000000002</v>
      </c>
      <c r="I350" s="163"/>
      <c r="L350" s="159"/>
      <c r="M350" s="164"/>
      <c r="T350" s="165"/>
      <c r="AT350" s="160" t="s">
        <v>156</v>
      </c>
      <c r="AU350" s="160" t="s">
        <v>82</v>
      </c>
      <c r="AV350" s="14" t="s">
        <v>150</v>
      </c>
      <c r="AW350" s="14" t="s">
        <v>33</v>
      </c>
      <c r="AX350" s="14" t="s">
        <v>80</v>
      </c>
      <c r="AY350" s="160" t="s">
        <v>142</v>
      </c>
    </row>
    <row r="351" spans="2:65" s="11" customFormat="1" ht="22.9" customHeight="1">
      <c r="B351" s="115"/>
      <c r="D351" s="116" t="s">
        <v>71</v>
      </c>
      <c r="E351" s="125" t="s">
        <v>418</v>
      </c>
      <c r="F351" s="125" t="s">
        <v>419</v>
      </c>
      <c r="I351" s="118"/>
      <c r="J351" s="126">
        <f>BK351</f>
        <v>0</v>
      </c>
      <c r="L351" s="115"/>
      <c r="M351" s="120"/>
      <c r="P351" s="121">
        <f>SUM(P352:P364)</f>
        <v>0</v>
      </c>
      <c r="R351" s="121">
        <f>SUM(R352:R364)</f>
        <v>0</v>
      </c>
      <c r="T351" s="122">
        <f>SUM(T352:T364)</f>
        <v>0</v>
      </c>
      <c r="AR351" s="116" t="s">
        <v>80</v>
      </c>
      <c r="AT351" s="123" t="s">
        <v>71</v>
      </c>
      <c r="AU351" s="123" t="s">
        <v>80</v>
      </c>
      <c r="AY351" s="116" t="s">
        <v>142</v>
      </c>
      <c r="BK351" s="124">
        <f>SUM(BK352:BK364)</f>
        <v>0</v>
      </c>
    </row>
    <row r="352" spans="2:65" s="1" customFormat="1" ht="24.2" customHeight="1">
      <c r="B352" s="32"/>
      <c r="C352" s="127" t="s">
        <v>420</v>
      </c>
      <c r="D352" s="127" t="s">
        <v>145</v>
      </c>
      <c r="E352" s="128" t="s">
        <v>421</v>
      </c>
      <c r="F352" s="129" t="s">
        <v>422</v>
      </c>
      <c r="G352" s="130" t="s">
        <v>167</v>
      </c>
      <c r="H352" s="131">
        <v>24.327000000000002</v>
      </c>
      <c r="I352" s="132"/>
      <c r="J352" s="133">
        <f>ROUND(I352*H352,2)</f>
        <v>0</v>
      </c>
      <c r="K352" s="129" t="s">
        <v>149</v>
      </c>
      <c r="L352" s="32"/>
      <c r="M352" s="134" t="s">
        <v>19</v>
      </c>
      <c r="N352" s="135" t="s">
        <v>43</v>
      </c>
      <c r="P352" s="136">
        <f>O352*H352</f>
        <v>0</v>
      </c>
      <c r="Q352" s="136">
        <v>0</v>
      </c>
      <c r="R352" s="136">
        <f>Q352*H352</f>
        <v>0</v>
      </c>
      <c r="S352" s="136">
        <v>0</v>
      </c>
      <c r="T352" s="137">
        <f>S352*H352</f>
        <v>0</v>
      </c>
      <c r="AR352" s="138" t="s">
        <v>150</v>
      </c>
      <c r="AT352" s="138" t="s">
        <v>145</v>
      </c>
      <c r="AU352" s="138" t="s">
        <v>82</v>
      </c>
      <c r="AY352" s="17" t="s">
        <v>142</v>
      </c>
      <c r="BE352" s="139">
        <f>IF(N352="základní",J352,0)</f>
        <v>0</v>
      </c>
      <c r="BF352" s="139">
        <f>IF(N352="snížená",J352,0)</f>
        <v>0</v>
      </c>
      <c r="BG352" s="139">
        <f>IF(N352="zákl. přenesená",J352,0)</f>
        <v>0</v>
      </c>
      <c r="BH352" s="139">
        <f>IF(N352="sníž. přenesená",J352,0)</f>
        <v>0</v>
      </c>
      <c r="BI352" s="139">
        <f>IF(N352="nulová",J352,0)</f>
        <v>0</v>
      </c>
      <c r="BJ352" s="17" t="s">
        <v>80</v>
      </c>
      <c r="BK352" s="139">
        <f>ROUND(I352*H352,2)</f>
        <v>0</v>
      </c>
      <c r="BL352" s="17" t="s">
        <v>150</v>
      </c>
      <c r="BM352" s="138" t="s">
        <v>423</v>
      </c>
    </row>
    <row r="353" spans="2:65" s="1" customFormat="1" ht="19.5">
      <c r="B353" s="32"/>
      <c r="D353" s="140" t="s">
        <v>152</v>
      </c>
      <c r="F353" s="141" t="s">
        <v>424</v>
      </c>
      <c r="I353" s="142"/>
      <c r="L353" s="32"/>
      <c r="M353" s="143"/>
      <c r="T353" s="53"/>
      <c r="AT353" s="17" t="s">
        <v>152</v>
      </c>
      <c r="AU353" s="17" t="s">
        <v>82</v>
      </c>
    </row>
    <row r="354" spans="2:65" s="1" customFormat="1" ht="11.25">
      <c r="B354" s="32"/>
      <c r="D354" s="144" t="s">
        <v>154</v>
      </c>
      <c r="F354" s="145" t="s">
        <v>425</v>
      </c>
      <c r="I354" s="142"/>
      <c r="L354" s="32"/>
      <c r="M354" s="143"/>
      <c r="T354" s="53"/>
      <c r="AT354" s="17" t="s">
        <v>154</v>
      </c>
      <c r="AU354" s="17" t="s">
        <v>82</v>
      </c>
    </row>
    <row r="355" spans="2:65" s="1" customFormat="1" ht="24.2" customHeight="1">
      <c r="B355" s="32"/>
      <c r="C355" s="127" t="s">
        <v>426</v>
      </c>
      <c r="D355" s="127" t="s">
        <v>145</v>
      </c>
      <c r="E355" s="128" t="s">
        <v>427</v>
      </c>
      <c r="F355" s="129" t="s">
        <v>428</v>
      </c>
      <c r="G355" s="130" t="s">
        <v>167</v>
      </c>
      <c r="H355" s="131">
        <v>24.327000000000002</v>
      </c>
      <c r="I355" s="132"/>
      <c r="J355" s="133">
        <f>ROUND(I355*H355,2)</f>
        <v>0</v>
      </c>
      <c r="K355" s="129" t="s">
        <v>149</v>
      </c>
      <c r="L355" s="32"/>
      <c r="M355" s="134" t="s">
        <v>19</v>
      </c>
      <c r="N355" s="135" t="s">
        <v>43</v>
      </c>
      <c r="P355" s="136">
        <f>O355*H355</f>
        <v>0</v>
      </c>
      <c r="Q355" s="136">
        <v>0</v>
      </c>
      <c r="R355" s="136">
        <f>Q355*H355</f>
        <v>0</v>
      </c>
      <c r="S355" s="136">
        <v>0</v>
      </c>
      <c r="T355" s="137">
        <f>S355*H355</f>
        <v>0</v>
      </c>
      <c r="AR355" s="138" t="s">
        <v>150</v>
      </c>
      <c r="AT355" s="138" t="s">
        <v>145</v>
      </c>
      <c r="AU355" s="138" t="s">
        <v>82</v>
      </c>
      <c r="AY355" s="17" t="s">
        <v>142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7" t="s">
        <v>80</v>
      </c>
      <c r="BK355" s="139">
        <f>ROUND(I355*H355,2)</f>
        <v>0</v>
      </c>
      <c r="BL355" s="17" t="s">
        <v>150</v>
      </c>
      <c r="BM355" s="138" t="s">
        <v>429</v>
      </c>
    </row>
    <row r="356" spans="2:65" s="1" customFormat="1" ht="19.5">
      <c r="B356" s="32"/>
      <c r="D356" s="140" t="s">
        <v>152</v>
      </c>
      <c r="F356" s="141" t="s">
        <v>430</v>
      </c>
      <c r="I356" s="142"/>
      <c r="L356" s="32"/>
      <c r="M356" s="143"/>
      <c r="T356" s="53"/>
      <c r="AT356" s="17" t="s">
        <v>152</v>
      </c>
      <c r="AU356" s="17" t="s">
        <v>82</v>
      </c>
    </row>
    <row r="357" spans="2:65" s="1" customFormat="1" ht="11.25">
      <c r="B357" s="32"/>
      <c r="D357" s="144" t="s">
        <v>154</v>
      </c>
      <c r="F357" s="145" t="s">
        <v>431</v>
      </c>
      <c r="I357" s="142"/>
      <c r="L357" s="32"/>
      <c r="M357" s="143"/>
      <c r="T357" s="53"/>
      <c r="AT357" s="17" t="s">
        <v>154</v>
      </c>
      <c r="AU357" s="17" t="s">
        <v>82</v>
      </c>
    </row>
    <row r="358" spans="2:65" s="1" customFormat="1" ht="24.2" customHeight="1">
      <c r="B358" s="32"/>
      <c r="C358" s="127" t="s">
        <v>432</v>
      </c>
      <c r="D358" s="127" t="s">
        <v>145</v>
      </c>
      <c r="E358" s="128" t="s">
        <v>433</v>
      </c>
      <c r="F358" s="129" t="s">
        <v>434</v>
      </c>
      <c r="G358" s="130" t="s">
        <v>167</v>
      </c>
      <c r="H358" s="131">
        <v>340.57799999999997</v>
      </c>
      <c r="I358" s="132"/>
      <c r="J358" s="133">
        <f>ROUND(I358*H358,2)</f>
        <v>0</v>
      </c>
      <c r="K358" s="129" t="s">
        <v>149</v>
      </c>
      <c r="L358" s="32"/>
      <c r="M358" s="134" t="s">
        <v>19</v>
      </c>
      <c r="N358" s="135" t="s">
        <v>43</v>
      </c>
      <c r="P358" s="136">
        <f>O358*H358</f>
        <v>0</v>
      </c>
      <c r="Q358" s="136">
        <v>0</v>
      </c>
      <c r="R358" s="136">
        <f>Q358*H358</f>
        <v>0</v>
      </c>
      <c r="S358" s="136">
        <v>0</v>
      </c>
      <c r="T358" s="137">
        <f>S358*H358</f>
        <v>0</v>
      </c>
      <c r="AR358" s="138" t="s">
        <v>150</v>
      </c>
      <c r="AT358" s="138" t="s">
        <v>145</v>
      </c>
      <c r="AU358" s="138" t="s">
        <v>82</v>
      </c>
      <c r="AY358" s="17" t="s">
        <v>142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7" t="s">
        <v>80</v>
      </c>
      <c r="BK358" s="139">
        <f>ROUND(I358*H358,2)</f>
        <v>0</v>
      </c>
      <c r="BL358" s="17" t="s">
        <v>150</v>
      </c>
      <c r="BM358" s="138" t="s">
        <v>435</v>
      </c>
    </row>
    <row r="359" spans="2:65" s="1" customFormat="1" ht="29.25">
      <c r="B359" s="32"/>
      <c r="D359" s="140" t="s">
        <v>152</v>
      </c>
      <c r="F359" s="141" t="s">
        <v>436</v>
      </c>
      <c r="I359" s="142"/>
      <c r="L359" s="32"/>
      <c r="M359" s="143"/>
      <c r="T359" s="53"/>
      <c r="AT359" s="17" t="s">
        <v>152</v>
      </c>
      <c r="AU359" s="17" t="s">
        <v>82</v>
      </c>
    </row>
    <row r="360" spans="2:65" s="1" customFormat="1" ht="11.25">
      <c r="B360" s="32"/>
      <c r="D360" s="144" t="s">
        <v>154</v>
      </c>
      <c r="F360" s="145" t="s">
        <v>437</v>
      </c>
      <c r="I360" s="142"/>
      <c r="L360" s="32"/>
      <c r="M360" s="143"/>
      <c r="T360" s="53"/>
      <c r="AT360" s="17" t="s">
        <v>154</v>
      </c>
      <c r="AU360" s="17" t="s">
        <v>82</v>
      </c>
    </row>
    <row r="361" spans="2:65" s="13" customFormat="1" ht="11.25">
      <c r="B361" s="152"/>
      <c r="D361" s="140" t="s">
        <v>156</v>
      </c>
      <c r="E361" s="153" t="s">
        <v>19</v>
      </c>
      <c r="F361" s="154" t="s">
        <v>438</v>
      </c>
      <c r="H361" s="155">
        <v>340.57799999999997</v>
      </c>
      <c r="I361" s="156"/>
      <c r="L361" s="152"/>
      <c r="M361" s="157"/>
      <c r="T361" s="158"/>
      <c r="AT361" s="153" t="s">
        <v>156</v>
      </c>
      <c r="AU361" s="153" t="s">
        <v>82</v>
      </c>
      <c r="AV361" s="13" t="s">
        <v>82</v>
      </c>
      <c r="AW361" s="13" t="s">
        <v>33</v>
      </c>
      <c r="AX361" s="13" t="s">
        <v>80</v>
      </c>
      <c r="AY361" s="153" t="s">
        <v>142</v>
      </c>
    </row>
    <row r="362" spans="2:65" s="1" customFormat="1" ht="44.25" customHeight="1">
      <c r="B362" s="32"/>
      <c r="C362" s="127" t="s">
        <v>439</v>
      </c>
      <c r="D362" s="127" t="s">
        <v>145</v>
      </c>
      <c r="E362" s="128" t="s">
        <v>440</v>
      </c>
      <c r="F362" s="129" t="s">
        <v>441</v>
      </c>
      <c r="G362" s="130" t="s">
        <v>167</v>
      </c>
      <c r="H362" s="131">
        <v>24.327000000000002</v>
      </c>
      <c r="I362" s="132"/>
      <c r="J362" s="133">
        <f>ROUND(I362*H362,2)</f>
        <v>0</v>
      </c>
      <c r="K362" s="129" t="s">
        <v>149</v>
      </c>
      <c r="L362" s="32"/>
      <c r="M362" s="134" t="s">
        <v>19</v>
      </c>
      <c r="N362" s="135" t="s">
        <v>43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150</v>
      </c>
      <c r="AT362" s="138" t="s">
        <v>145</v>
      </c>
      <c r="AU362" s="138" t="s">
        <v>82</v>
      </c>
      <c r="AY362" s="17" t="s">
        <v>142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7" t="s">
        <v>80</v>
      </c>
      <c r="BK362" s="139">
        <f>ROUND(I362*H362,2)</f>
        <v>0</v>
      </c>
      <c r="BL362" s="17" t="s">
        <v>150</v>
      </c>
      <c r="BM362" s="138" t="s">
        <v>442</v>
      </c>
    </row>
    <row r="363" spans="2:65" s="1" customFormat="1" ht="39">
      <c r="B363" s="32"/>
      <c r="D363" s="140" t="s">
        <v>152</v>
      </c>
      <c r="F363" s="141" t="s">
        <v>443</v>
      </c>
      <c r="I363" s="142"/>
      <c r="L363" s="32"/>
      <c r="M363" s="143"/>
      <c r="T363" s="53"/>
      <c r="AT363" s="17" t="s">
        <v>152</v>
      </c>
      <c r="AU363" s="17" t="s">
        <v>82</v>
      </c>
    </row>
    <row r="364" spans="2:65" s="1" customFormat="1" ht="11.25">
      <c r="B364" s="32"/>
      <c r="D364" s="144" t="s">
        <v>154</v>
      </c>
      <c r="F364" s="145" t="s">
        <v>444</v>
      </c>
      <c r="I364" s="142"/>
      <c r="L364" s="32"/>
      <c r="M364" s="143"/>
      <c r="T364" s="53"/>
      <c r="AT364" s="17" t="s">
        <v>154</v>
      </c>
      <c r="AU364" s="17" t="s">
        <v>82</v>
      </c>
    </row>
    <row r="365" spans="2:65" s="11" customFormat="1" ht="22.9" customHeight="1">
      <c r="B365" s="115"/>
      <c r="D365" s="116" t="s">
        <v>71</v>
      </c>
      <c r="E365" s="125" t="s">
        <v>445</v>
      </c>
      <c r="F365" s="125" t="s">
        <v>446</v>
      </c>
      <c r="I365" s="118"/>
      <c r="J365" s="126">
        <f>BK365</f>
        <v>0</v>
      </c>
      <c r="L365" s="115"/>
      <c r="M365" s="120"/>
      <c r="P365" s="121">
        <f>SUM(P366:P368)</f>
        <v>0</v>
      </c>
      <c r="R365" s="121">
        <f>SUM(R366:R368)</f>
        <v>0</v>
      </c>
      <c r="T365" s="122">
        <f>SUM(T366:T368)</f>
        <v>0</v>
      </c>
      <c r="AR365" s="116" t="s">
        <v>80</v>
      </c>
      <c r="AT365" s="123" t="s">
        <v>71</v>
      </c>
      <c r="AU365" s="123" t="s">
        <v>80</v>
      </c>
      <c r="AY365" s="116" t="s">
        <v>142</v>
      </c>
      <c r="BK365" s="124">
        <f>SUM(BK366:BK368)</f>
        <v>0</v>
      </c>
    </row>
    <row r="366" spans="2:65" s="1" customFormat="1" ht="21.75" customHeight="1">
      <c r="B366" s="32"/>
      <c r="C366" s="127" t="s">
        <v>447</v>
      </c>
      <c r="D366" s="127" t="s">
        <v>145</v>
      </c>
      <c r="E366" s="128" t="s">
        <v>448</v>
      </c>
      <c r="F366" s="129" t="s">
        <v>449</v>
      </c>
      <c r="G366" s="130" t="s">
        <v>167</v>
      </c>
      <c r="H366" s="131">
        <v>15.608000000000001</v>
      </c>
      <c r="I366" s="132"/>
      <c r="J366" s="133">
        <f>ROUND(I366*H366,2)</f>
        <v>0</v>
      </c>
      <c r="K366" s="129" t="s">
        <v>149</v>
      </c>
      <c r="L366" s="32"/>
      <c r="M366" s="134" t="s">
        <v>19</v>
      </c>
      <c r="N366" s="135" t="s">
        <v>43</v>
      </c>
      <c r="P366" s="136">
        <f>O366*H366</f>
        <v>0</v>
      </c>
      <c r="Q366" s="136">
        <v>0</v>
      </c>
      <c r="R366" s="136">
        <f>Q366*H366</f>
        <v>0</v>
      </c>
      <c r="S366" s="136">
        <v>0</v>
      </c>
      <c r="T366" s="137">
        <f>S366*H366</f>
        <v>0</v>
      </c>
      <c r="AR366" s="138" t="s">
        <v>150</v>
      </c>
      <c r="AT366" s="138" t="s">
        <v>145</v>
      </c>
      <c r="AU366" s="138" t="s">
        <v>82</v>
      </c>
      <c r="AY366" s="17" t="s">
        <v>142</v>
      </c>
      <c r="BE366" s="139">
        <f>IF(N366="základní",J366,0)</f>
        <v>0</v>
      </c>
      <c r="BF366" s="139">
        <f>IF(N366="snížená",J366,0)</f>
        <v>0</v>
      </c>
      <c r="BG366" s="139">
        <f>IF(N366="zákl. přenesená",J366,0)</f>
        <v>0</v>
      </c>
      <c r="BH366" s="139">
        <f>IF(N366="sníž. přenesená",J366,0)</f>
        <v>0</v>
      </c>
      <c r="BI366" s="139">
        <f>IF(N366="nulová",J366,0)</f>
        <v>0</v>
      </c>
      <c r="BJ366" s="17" t="s">
        <v>80</v>
      </c>
      <c r="BK366" s="139">
        <f>ROUND(I366*H366,2)</f>
        <v>0</v>
      </c>
      <c r="BL366" s="17" t="s">
        <v>150</v>
      </c>
      <c r="BM366" s="138" t="s">
        <v>450</v>
      </c>
    </row>
    <row r="367" spans="2:65" s="1" customFormat="1" ht="29.25">
      <c r="B367" s="32"/>
      <c r="D367" s="140" t="s">
        <v>152</v>
      </c>
      <c r="F367" s="141" t="s">
        <v>451</v>
      </c>
      <c r="I367" s="142"/>
      <c r="L367" s="32"/>
      <c r="M367" s="143"/>
      <c r="T367" s="53"/>
      <c r="AT367" s="17" t="s">
        <v>152</v>
      </c>
      <c r="AU367" s="17" t="s">
        <v>82</v>
      </c>
    </row>
    <row r="368" spans="2:65" s="1" customFormat="1" ht="11.25">
      <c r="B368" s="32"/>
      <c r="D368" s="144" t="s">
        <v>154</v>
      </c>
      <c r="F368" s="145" t="s">
        <v>452</v>
      </c>
      <c r="I368" s="142"/>
      <c r="L368" s="32"/>
      <c r="M368" s="143"/>
      <c r="T368" s="53"/>
      <c r="AT368" s="17" t="s">
        <v>154</v>
      </c>
      <c r="AU368" s="17" t="s">
        <v>82</v>
      </c>
    </row>
    <row r="369" spans="2:65" s="11" customFormat="1" ht="25.9" customHeight="1">
      <c r="B369" s="115"/>
      <c r="D369" s="116" t="s">
        <v>71</v>
      </c>
      <c r="E369" s="117" t="s">
        <v>453</v>
      </c>
      <c r="F369" s="117" t="s">
        <v>454</v>
      </c>
      <c r="I369" s="118"/>
      <c r="J369" s="119">
        <f>BK369</f>
        <v>0</v>
      </c>
      <c r="L369" s="115"/>
      <c r="M369" s="120"/>
      <c r="P369" s="121">
        <f>P370+P376+P387+P406+P422+P457+P479+P489+P502+P511+P522+P552+P577+P586+P624+P666+P686</f>
        <v>0</v>
      </c>
      <c r="R369" s="121">
        <f>R370+R376+R387+R406+R422+R457+R479+R489+R502+R511+R522+R552+R577+R586+R624+R666+R686</f>
        <v>2.1475817200000002</v>
      </c>
      <c r="T369" s="122">
        <f>T370+T376+T387+T406+T422+T457+T479+T489+T502+T511+T522+T552+T577+T586+T624+T666+T686</f>
        <v>4.4489470000000004</v>
      </c>
      <c r="AR369" s="116" t="s">
        <v>82</v>
      </c>
      <c r="AT369" s="123" t="s">
        <v>71</v>
      </c>
      <c r="AU369" s="123" t="s">
        <v>72</v>
      </c>
      <c r="AY369" s="116" t="s">
        <v>142</v>
      </c>
      <c r="BK369" s="124">
        <f>BK370+BK376+BK387+BK406+BK422+BK457+BK479+BK489+BK502+BK511+BK522+BK552+BK577+BK586+BK624+BK666+BK686</f>
        <v>0</v>
      </c>
    </row>
    <row r="370" spans="2:65" s="11" customFormat="1" ht="22.9" customHeight="1">
      <c r="B370" s="115"/>
      <c r="D370" s="116" t="s">
        <v>71</v>
      </c>
      <c r="E370" s="125" t="s">
        <v>455</v>
      </c>
      <c r="F370" s="125" t="s">
        <v>456</v>
      </c>
      <c r="I370" s="118"/>
      <c r="J370" s="126">
        <f>BK370</f>
        <v>0</v>
      </c>
      <c r="L370" s="115"/>
      <c r="M370" s="120"/>
      <c r="P370" s="121">
        <f>SUM(P371:P375)</f>
        <v>0</v>
      </c>
      <c r="R370" s="121">
        <f>SUM(R371:R375)</f>
        <v>0</v>
      </c>
      <c r="T370" s="122">
        <f>SUM(T371:T375)</f>
        <v>5.1250000000000004E-2</v>
      </c>
      <c r="AR370" s="116" t="s">
        <v>82</v>
      </c>
      <c r="AT370" s="123" t="s">
        <v>71</v>
      </c>
      <c r="AU370" s="123" t="s">
        <v>80</v>
      </c>
      <c r="AY370" s="116" t="s">
        <v>142</v>
      </c>
      <c r="BK370" s="124">
        <f>SUM(BK371:BK375)</f>
        <v>0</v>
      </c>
    </row>
    <row r="371" spans="2:65" s="1" customFormat="1" ht="24.2" customHeight="1">
      <c r="B371" s="32"/>
      <c r="C371" s="127" t="s">
        <v>457</v>
      </c>
      <c r="D371" s="127" t="s">
        <v>145</v>
      </c>
      <c r="E371" s="128" t="s">
        <v>458</v>
      </c>
      <c r="F371" s="129" t="s">
        <v>459</v>
      </c>
      <c r="G371" s="130" t="s">
        <v>191</v>
      </c>
      <c r="H371" s="131">
        <v>20.5</v>
      </c>
      <c r="I371" s="132"/>
      <c r="J371" s="133">
        <f>ROUND(I371*H371,2)</f>
        <v>0</v>
      </c>
      <c r="K371" s="129" t="s">
        <v>149</v>
      </c>
      <c r="L371" s="32"/>
      <c r="M371" s="134" t="s">
        <v>19</v>
      </c>
      <c r="N371" s="135" t="s">
        <v>43</v>
      </c>
      <c r="P371" s="136">
        <f>O371*H371</f>
        <v>0</v>
      </c>
      <c r="Q371" s="136">
        <v>0</v>
      </c>
      <c r="R371" s="136">
        <f>Q371*H371</f>
        <v>0</v>
      </c>
      <c r="S371" s="136">
        <v>2.5000000000000001E-3</v>
      </c>
      <c r="T371" s="137">
        <f>S371*H371</f>
        <v>5.1250000000000004E-2</v>
      </c>
      <c r="AR371" s="138" t="s">
        <v>272</v>
      </c>
      <c r="AT371" s="138" t="s">
        <v>145</v>
      </c>
      <c r="AU371" s="138" t="s">
        <v>82</v>
      </c>
      <c r="AY371" s="17" t="s">
        <v>142</v>
      </c>
      <c r="BE371" s="139">
        <f>IF(N371="základní",J371,0)</f>
        <v>0</v>
      </c>
      <c r="BF371" s="139">
        <f>IF(N371="snížená",J371,0)</f>
        <v>0</v>
      </c>
      <c r="BG371" s="139">
        <f>IF(N371="zákl. přenesená",J371,0)</f>
        <v>0</v>
      </c>
      <c r="BH371" s="139">
        <f>IF(N371="sníž. přenesená",J371,0)</f>
        <v>0</v>
      </c>
      <c r="BI371" s="139">
        <f>IF(N371="nulová",J371,0)</f>
        <v>0</v>
      </c>
      <c r="BJ371" s="17" t="s">
        <v>80</v>
      </c>
      <c r="BK371" s="139">
        <f>ROUND(I371*H371,2)</f>
        <v>0</v>
      </c>
      <c r="BL371" s="17" t="s">
        <v>272</v>
      </c>
      <c r="BM371" s="138" t="s">
        <v>460</v>
      </c>
    </row>
    <row r="372" spans="2:65" s="1" customFormat="1" ht="29.25">
      <c r="B372" s="32"/>
      <c r="D372" s="140" t="s">
        <v>152</v>
      </c>
      <c r="F372" s="141" t="s">
        <v>461</v>
      </c>
      <c r="I372" s="142"/>
      <c r="L372" s="32"/>
      <c r="M372" s="143"/>
      <c r="T372" s="53"/>
      <c r="AT372" s="17" t="s">
        <v>152</v>
      </c>
      <c r="AU372" s="17" t="s">
        <v>82</v>
      </c>
    </row>
    <row r="373" spans="2:65" s="1" customFormat="1" ht="11.25">
      <c r="B373" s="32"/>
      <c r="D373" s="144" t="s">
        <v>154</v>
      </c>
      <c r="F373" s="145" t="s">
        <v>462</v>
      </c>
      <c r="I373" s="142"/>
      <c r="L373" s="32"/>
      <c r="M373" s="143"/>
      <c r="T373" s="53"/>
      <c r="AT373" s="17" t="s">
        <v>154</v>
      </c>
      <c r="AU373" s="17" t="s">
        <v>82</v>
      </c>
    </row>
    <row r="374" spans="2:65" s="12" customFormat="1" ht="11.25">
      <c r="B374" s="146"/>
      <c r="D374" s="140" t="s">
        <v>156</v>
      </c>
      <c r="E374" s="147" t="s">
        <v>19</v>
      </c>
      <c r="F374" s="148" t="s">
        <v>463</v>
      </c>
      <c r="H374" s="147" t="s">
        <v>19</v>
      </c>
      <c r="I374" s="149"/>
      <c r="L374" s="146"/>
      <c r="M374" s="150"/>
      <c r="T374" s="151"/>
      <c r="AT374" s="147" t="s">
        <v>156</v>
      </c>
      <c r="AU374" s="147" t="s">
        <v>82</v>
      </c>
      <c r="AV374" s="12" t="s">
        <v>80</v>
      </c>
      <c r="AW374" s="12" t="s">
        <v>33</v>
      </c>
      <c r="AX374" s="12" t="s">
        <v>72</v>
      </c>
      <c r="AY374" s="147" t="s">
        <v>142</v>
      </c>
    </row>
    <row r="375" spans="2:65" s="13" customFormat="1" ht="11.25">
      <c r="B375" s="152"/>
      <c r="D375" s="140" t="s">
        <v>156</v>
      </c>
      <c r="E375" s="153" t="s">
        <v>19</v>
      </c>
      <c r="F375" s="154" t="s">
        <v>464</v>
      </c>
      <c r="H375" s="155">
        <v>20.5</v>
      </c>
      <c r="I375" s="156"/>
      <c r="L375" s="152"/>
      <c r="M375" s="157"/>
      <c r="T375" s="158"/>
      <c r="AT375" s="153" t="s">
        <v>156</v>
      </c>
      <c r="AU375" s="153" t="s">
        <v>82</v>
      </c>
      <c r="AV375" s="13" t="s">
        <v>82</v>
      </c>
      <c r="AW375" s="13" t="s">
        <v>33</v>
      </c>
      <c r="AX375" s="13" t="s">
        <v>80</v>
      </c>
      <c r="AY375" s="153" t="s">
        <v>142</v>
      </c>
    </row>
    <row r="376" spans="2:65" s="11" customFormat="1" ht="22.9" customHeight="1">
      <c r="B376" s="115"/>
      <c r="D376" s="116" t="s">
        <v>71</v>
      </c>
      <c r="E376" s="125" t="s">
        <v>465</v>
      </c>
      <c r="F376" s="125" t="s">
        <v>466</v>
      </c>
      <c r="I376" s="118"/>
      <c r="J376" s="126">
        <f>BK376</f>
        <v>0</v>
      </c>
      <c r="L376" s="115"/>
      <c r="M376" s="120"/>
      <c r="P376" s="121">
        <f>SUM(P377:P386)</f>
        <v>0</v>
      </c>
      <c r="R376" s="121">
        <f>SUM(R377:R386)</f>
        <v>3.4560000000000005E-4</v>
      </c>
      <c r="T376" s="122">
        <f>SUM(T377:T386)</f>
        <v>0</v>
      </c>
      <c r="AR376" s="116" t="s">
        <v>82</v>
      </c>
      <c r="AT376" s="123" t="s">
        <v>71</v>
      </c>
      <c r="AU376" s="123" t="s">
        <v>80</v>
      </c>
      <c r="AY376" s="116" t="s">
        <v>142</v>
      </c>
      <c r="BK376" s="124">
        <f>SUM(BK377:BK386)</f>
        <v>0</v>
      </c>
    </row>
    <row r="377" spans="2:65" s="1" customFormat="1" ht="24.2" customHeight="1">
      <c r="B377" s="32"/>
      <c r="C377" s="127" t="s">
        <v>467</v>
      </c>
      <c r="D377" s="127" t="s">
        <v>145</v>
      </c>
      <c r="E377" s="128" t="s">
        <v>468</v>
      </c>
      <c r="F377" s="129" t="s">
        <v>469</v>
      </c>
      <c r="G377" s="130" t="s">
        <v>191</v>
      </c>
      <c r="H377" s="131">
        <v>8.64</v>
      </c>
      <c r="I377" s="132"/>
      <c r="J377" s="133">
        <f>ROUND(I377*H377,2)</f>
        <v>0</v>
      </c>
      <c r="K377" s="129" t="s">
        <v>149</v>
      </c>
      <c r="L377" s="32"/>
      <c r="M377" s="134" t="s">
        <v>19</v>
      </c>
      <c r="N377" s="135" t="s">
        <v>43</v>
      </c>
      <c r="P377" s="136">
        <f>O377*H377</f>
        <v>0</v>
      </c>
      <c r="Q377" s="136">
        <v>4.0000000000000003E-5</v>
      </c>
      <c r="R377" s="136">
        <f>Q377*H377</f>
        <v>3.4560000000000005E-4</v>
      </c>
      <c r="S377" s="136">
        <v>0</v>
      </c>
      <c r="T377" s="137">
        <f>S377*H377</f>
        <v>0</v>
      </c>
      <c r="AR377" s="138" t="s">
        <v>272</v>
      </c>
      <c r="AT377" s="138" t="s">
        <v>145</v>
      </c>
      <c r="AU377" s="138" t="s">
        <v>82</v>
      </c>
      <c r="AY377" s="17" t="s">
        <v>142</v>
      </c>
      <c r="BE377" s="139">
        <f>IF(N377="základní",J377,0)</f>
        <v>0</v>
      </c>
      <c r="BF377" s="139">
        <f>IF(N377="snížená",J377,0)</f>
        <v>0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7" t="s">
        <v>80</v>
      </c>
      <c r="BK377" s="139">
        <f>ROUND(I377*H377,2)</f>
        <v>0</v>
      </c>
      <c r="BL377" s="17" t="s">
        <v>272</v>
      </c>
      <c r="BM377" s="138" t="s">
        <v>470</v>
      </c>
    </row>
    <row r="378" spans="2:65" s="1" customFormat="1" ht="19.5">
      <c r="B378" s="32"/>
      <c r="D378" s="140" t="s">
        <v>152</v>
      </c>
      <c r="F378" s="141" t="s">
        <v>471</v>
      </c>
      <c r="I378" s="142"/>
      <c r="L378" s="32"/>
      <c r="M378" s="143"/>
      <c r="T378" s="53"/>
      <c r="AT378" s="17" t="s">
        <v>152</v>
      </c>
      <c r="AU378" s="17" t="s">
        <v>82</v>
      </c>
    </row>
    <row r="379" spans="2:65" s="1" customFormat="1" ht="11.25">
      <c r="B379" s="32"/>
      <c r="D379" s="144" t="s">
        <v>154</v>
      </c>
      <c r="F379" s="145" t="s">
        <v>472</v>
      </c>
      <c r="I379" s="142"/>
      <c r="L379" s="32"/>
      <c r="M379" s="143"/>
      <c r="T379" s="53"/>
      <c r="AT379" s="17" t="s">
        <v>154</v>
      </c>
      <c r="AU379" s="17" t="s">
        <v>82</v>
      </c>
    </row>
    <row r="380" spans="2:65" s="12" customFormat="1" ht="11.25">
      <c r="B380" s="146"/>
      <c r="D380" s="140" t="s">
        <v>156</v>
      </c>
      <c r="E380" s="147" t="s">
        <v>19</v>
      </c>
      <c r="F380" s="148" t="s">
        <v>473</v>
      </c>
      <c r="H380" s="147" t="s">
        <v>19</v>
      </c>
      <c r="I380" s="149"/>
      <c r="L380" s="146"/>
      <c r="M380" s="150"/>
      <c r="T380" s="151"/>
      <c r="AT380" s="147" t="s">
        <v>156</v>
      </c>
      <c r="AU380" s="147" t="s">
        <v>82</v>
      </c>
      <c r="AV380" s="12" t="s">
        <v>80</v>
      </c>
      <c r="AW380" s="12" t="s">
        <v>33</v>
      </c>
      <c r="AX380" s="12" t="s">
        <v>72</v>
      </c>
      <c r="AY380" s="147" t="s">
        <v>142</v>
      </c>
    </row>
    <row r="381" spans="2:65" s="13" customFormat="1" ht="11.25">
      <c r="B381" s="152"/>
      <c r="D381" s="140" t="s">
        <v>156</v>
      </c>
      <c r="E381" s="153" t="s">
        <v>19</v>
      </c>
      <c r="F381" s="154" t="s">
        <v>474</v>
      </c>
      <c r="H381" s="155">
        <v>8.64</v>
      </c>
      <c r="I381" s="156"/>
      <c r="L381" s="152"/>
      <c r="M381" s="157"/>
      <c r="T381" s="158"/>
      <c r="AT381" s="153" t="s">
        <v>156</v>
      </c>
      <c r="AU381" s="153" t="s">
        <v>82</v>
      </c>
      <c r="AV381" s="13" t="s">
        <v>82</v>
      </c>
      <c r="AW381" s="13" t="s">
        <v>33</v>
      </c>
      <c r="AX381" s="13" t="s">
        <v>80</v>
      </c>
      <c r="AY381" s="153" t="s">
        <v>142</v>
      </c>
    </row>
    <row r="382" spans="2:65" s="1" customFormat="1" ht="24.2" customHeight="1">
      <c r="B382" s="32"/>
      <c r="C382" s="166" t="s">
        <v>475</v>
      </c>
      <c r="D382" s="166" t="s">
        <v>174</v>
      </c>
      <c r="E382" s="167" t="s">
        <v>476</v>
      </c>
      <c r="F382" s="168" t="s">
        <v>477</v>
      </c>
      <c r="G382" s="169" t="s">
        <v>478</v>
      </c>
      <c r="H382" s="170">
        <v>6</v>
      </c>
      <c r="I382" s="171"/>
      <c r="J382" s="172">
        <f>ROUND(I382*H382,2)</f>
        <v>0</v>
      </c>
      <c r="K382" s="168" t="s">
        <v>19</v>
      </c>
      <c r="L382" s="173"/>
      <c r="M382" s="174" t="s">
        <v>19</v>
      </c>
      <c r="N382" s="175" t="s">
        <v>43</v>
      </c>
      <c r="P382" s="136">
        <f>O382*H382</f>
        <v>0</v>
      </c>
      <c r="Q382" s="136">
        <v>0</v>
      </c>
      <c r="R382" s="136">
        <f>Q382*H382</f>
        <v>0</v>
      </c>
      <c r="S382" s="136">
        <v>0</v>
      </c>
      <c r="T382" s="137">
        <f>S382*H382</f>
        <v>0</v>
      </c>
      <c r="AR382" s="138" t="s">
        <v>83</v>
      </c>
      <c r="AT382" s="138" t="s">
        <v>174</v>
      </c>
      <c r="AU382" s="138" t="s">
        <v>82</v>
      </c>
      <c r="AY382" s="17" t="s">
        <v>142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7" t="s">
        <v>80</v>
      </c>
      <c r="BK382" s="139">
        <f>ROUND(I382*H382,2)</f>
        <v>0</v>
      </c>
      <c r="BL382" s="17" t="s">
        <v>272</v>
      </c>
      <c r="BM382" s="138" t="s">
        <v>479</v>
      </c>
    </row>
    <row r="383" spans="2:65" s="1" customFormat="1" ht="11.25">
      <c r="B383" s="32"/>
      <c r="D383" s="140" t="s">
        <v>152</v>
      </c>
      <c r="F383" s="141" t="s">
        <v>477</v>
      </c>
      <c r="I383" s="142"/>
      <c r="L383" s="32"/>
      <c r="M383" s="143"/>
      <c r="T383" s="53"/>
      <c r="AT383" s="17" t="s">
        <v>152</v>
      </c>
      <c r="AU383" s="17" t="s">
        <v>82</v>
      </c>
    </row>
    <row r="384" spans="2:65" s="1" customFormat="1" ht="24.2" customHeight="1">
      <c r="B384" s="32"/>
      <c r="C384" s="127" t="s">
        <v>480</v>
      </c>
      <c r="D384" s="127" t="s">
        <v>145</v>
      </c>
      <c r="E384" s="128" t="s">
        <v>481</v>
      </c>
      <c r="F384" s="129" t="s">
        <v>482</v>
      </c>
      <c r="G384" s="130" t="s">
        <v>483</v>
      </c>
      <c r="H384" s="176"/>
      <c r="I384" s="132"/>
      <c r="J384" s="133">
        <f>ROUND(I384*H384,2)</f>
        <v>0</v>
      </c>
      <c r="K384" s="129" t="s">
        <v>149</v>
      </c>
      <c r="L384" s="32"/>
      <c r="M384" s="134" t="s">
        <v>19</v>
      </c>
      <c r="N384" s="135" t="s">
        <v>43</v>
      </c>
      <c r="P384" s="136">
        <f>O384*H384</f>
        <v>0</v>
      </c>
      <c r="Q384" s="136">
        <v>0</v>
      </c>
      <c r="R384" s="136">
        <f>Q384*H384</f>
        <v>0</v>
      </c>
      <c r="S384" s="136">
        <v>0</v>
      </c>
      <c r="T384" s="137">
        <f>S384*H384</f>
        <v>0</v>
      </c>
      <c r="AR384" s="138" t="s">
        <v>272</v>
      </c>
      <c r="AT384" s="138" t="s">
        <v>145</v>
      </c>
      <c r="AU384" s="138" t="s">
        <v>82</v>
      </c>
      <c r="AY384" s="17" t="s">
        <v>142</v>
      </c>
      <c r="BE384" s="139">
        <f>IF(N384="základní",J384,0)</f>
        <v>0</v>
      </c>
      <c r="BF384" s="139">
        <f>IF(N384="snížená",J384,0)</f>
        <v>0</v>
      </c>
      <c r="BG384" s="139">
        <f>IF(N384="zákl. přenesená",J384,0)</f>
        <v>0</v>
      </c>
      <c r="BH384" s="139">
        <f>IF(N384="sníž. přenesená",J384,0)</f>
        <v>0</v>
      </c>
      <c r="BI384" s="139">
        <f>IF(N384="nulová",J384,0)</f>
        <v>0</v>
      </c>
      <c r="BJ384" s="17" t="s">
        <v>80</v>
      </c>
      <c r="BK384" s="139">
        <f>ROUND(I384*H384,2)</f>
        <v>0</v>
      </c>
      <c r="BL384" s="17" t="s">
        <v>272</v>
      </c>
      <c r="BM384" s="138" t="s">
        <v>484</v>
      </c>
    </row>
    <row r="385" spans="2:65" s="1" customFormat="1" ht="29.25">
      <c r="B385" s="32"/>
      <c r="D385" s="140" t="s">
        <v>152</v>
      </c>
      <c r="F385" s="141" t="s">
        <v>485</v>
      </c>
      <c r="I385" s="142"/>
      <c r="L385" s="32"/>
      <c r="M385" s="143"/>
      <c r="T385" s="53"/>
      <c r="AT385" s="17" t="s">
        <v>152</v>
      </c>
      <c r="AU385" s="17" t="s">
        <v>82</v>
      </c>
    </row>
    <row r="386" spans="2:65" s="1" customFormat="1" ht="11.25">
      <c r="B386" s="32"/>
      <c r="D386" s="144" t="s">
        <v>154</v>
      </c>
      <c r="F386" s="145" t="s">
        <v>486</v>
      </c>
      <c r="I386" s="142"/>
      <c r="L386" s="32"/>
      <c r="M386" s="143"/>
      <c r="T386" s="53"/>
      <c r="AT386" s="17" t="s">
        <v>154</v>
      </c>
      <c r="AU386" s="17" t="s">
        <v>82</v>
      </c>
    </row>
    <row r="387" spans="2:65" s="11" customFormat="1" ht="22.9" customHeight="1">
      <c r="B387" s="115"/>
      <c r="D387" s="116" t="s">
        <v>71</v>
      </c>
      <c r="E387" s="125" t="s">
        <v>487</v>
      </c>
      <c r="F387" s="125" t="s">
        <v>488</v>
      </c>
      <c r="I387" s="118"/>
      <c r="J387" s="126">
        <f>BK387</f>
        <v>0</v>
      </c>
      <c r="L387" s="115"/>
      <c r="M387" s="120"/>
      <c r="P387" s="121">
        <f>SUM(P388:P405)</f>
        <v>0</v>
      </c>
      <c r="R387" s="121">
        <f>SUM(R388:R405)</f>
        <v>1.026E-2</v>
      </c>
      <c r="T387" s="122">
        <f>SUM(T388:T405)</f>
        <v>0</v>
      </c>
      <c r="AR387" s="116" t="s">
        <v>82</v>
      </c>
      <c r="AT387" s="123" t="s">
        <v>71</v>
      </c>
      <c r="AU387" s="123" t="s">
        <v>80</v>
      </c>
      <c r="AY387" s="116" t="s">
        <v>142</v>
      </c>
      <c r="BK387" s="124">
        <f>SUM(BK388:BK405)</f>
        <v>0</v>
      </c>
    </row>
    <row r="388" spans="2:65" s="1" customFormat="1" ht="16.5" customHeight="1">
      <c r="B388" s="32"/>
      <c r="C388" s="127" t="s">
        <v>489</v>
      </c>
      <c r="D388" s="127" t="s">
        <v>145</v>
      </c>
      <c r="E388" s="128" t="s">
        <v>490</v>
      </c>
      <c r="F388" s="129" t="s">
        <v>491</v>
      </c>
      <c r="G388" s="130" t="s">
        <v>161</v>
      </c>
      <c r="H388" s="131">
        <v>2</v>
      </c>
      <c r="I388" s="132"/>
      <c r="J388" s="133">
        <f>ROUND(I388*H388,2)</f>
        <v>0</v>
      </c>
      <c r="K388" s="129" t="s">
        <v>149</v>
      </c>
      <c r="L388" s="32"/>
      <c r="M388" s="134" t="s">
        <v>19</v>
      </c>
      <c r="N388" s="135" t="s">
        <v>43</v>
      </c>
      <c r="P388" s="136">
        <f>O388*H388</f>
        <v>0</v>
      </c>
      <c r="Q388" s="136">
        <v>3.1E-4</v>
      </c>
      <c r="R388" s="136">
        <f>Q388*H388</f>
        <v>6.2E-4</v>
      </c>
      <c r="S388" s="136">
        <v>0</v>
      </c>
      <c r="T388" s="137">
        <f>S388*H388</f>
        <v>0</v>
      </c>
      <c r="AR388" s="138" t="s">
        <v>272</v>
      </c>
      <c r="AT388" s="138" t="s">
        <v>145</v>
      </c>
      <c r="AU388" s="138" t="s">
        <v>82</v>
      </c>
      <c r="AY388" s="17" t="s">
        <v>142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17" t="s">
        <v>80</v>
      </c>
      <c r="BK388" s="139">
        <f>ROUND(I388*H388,2)</f>
        <v>0</v>
      </c>
      <c r="BL388" s="17" t="s">
        <v>272</v>
      </c>
      <c r="BM388" s="138" t="s">
        <v>492</v>
      </c>
    </row>
    <row r="389" spans="2:65" s="1" customFormat="1" ht="19.5">
      <c r="B389" s="32"/>
      <c r="D389" s="140" t="s">
        <v>152</v>
      </c>
      <c r="F389" s="141" t="s">
        <v>493</v>
      </c>
      <c r="I389" s="142"/>
      <c r="L389" s="32"/>
      <c r="M389" s="143"/>
      <c r="T389" s="53"/>
      <c r="AT389" s="17" t="s">
        <v>152</v>
      </c>
      <c r="AU389" s="17" t="s">
        <v>82</v>
      </c>
    </row>
    <row r="390" spans="2:65" s="1" customFormat="1" ht="11.25">
      <c r="B390" s="32"/>
      <c r="D390" s="144" t="s">
        <v>154</v>
      </c>
      <c r="F390" s="145" t="s">
        <v>494</v>
      </c>
      <c r="I390" s="142"/>
      <c r="L390" s="32"/>
      <c r="M390" s="143"/>
      <c r="T390" s="53"/>
      <c r="AT390" s="17" t="s">
        <v>154</v>
      </c>
      <c r="AU390" s="17" t="s">
        <v>82</v>
      </c>
    </row>
    <row r="391" spans="2:65" s="1" customFormat="1" ht="16.5" customHeight="1">
      <c r="B391" s="32"/>
      <c r="C391" s="127" t="s">
        <v>495</v>
      </c>
      <c r="D391" s="127" t="s">
        <v>145</v>
      </c>
      <c r="E391" s="128" t="s">
        <v>496</v>
      </c>
      <c r="F391" s="129" t="s">
        <v>497</v>
      </c>
      <c r="G391" s="130" t="s">
        <v>201</v>
      </c>
      <c r="H391" s="131">
        <v>10</v>
      </c>
      <c r="I391" s="132"/>
      <c r="J391" s="133">
        <f>ROUND(I391*H391,2)</f>
        <v>0</v>
      </c>
      <c r="K391" s="129" t="s">
        <v>149</v>
      </c>
      <c r="L391" s="32"/>
      <c r="M391" s="134" t="s">
        <v>19</v>
      </c>
      <c r="N391" s="135" t="s">
        <v>43</v>
      </c>
      <c r="P391" s="136">
        <f>O391*H391</f>
        <v>0</v>
      </c>
      <c r="Q391" s="136">
        <v>4.2999999999999999E-4</v>
      </c>
      <c r="R391" s="136">
        <f>Q391*H391</f>
        <v>4.3E-3</v>
      </c>
      <c r="S391" s="136">
        <v>0</v>
      </c>
      <c r="T391" s="137">
        <f>S391*H391</f>
        <v>0</v>
      </c>
      <c r="AR391" s="138" t="s">
        <v>272</v>
      </c>
      <c r="AT391" s="138" t="s">
        <v>145</v>
      </c>
      <c r="AU391" s="138" t="s">
        <v>82</v>
      </c>
      <c r="AY391" s="17" t="s">
        <v>142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7" t="s">
        <v>80</v>
      </c>
      <c r="BK391" s="139">
        <f>ROUND(I391*H391,2)</f>
        <v>0</v>
      </c>
      <c r="BL391" s="17" t="s">
        <v>272</v>
      </c>
      <c r="BM391" s="138" t="s">
        <v>498</v>
      </c>
    </row>
    <row r="392" spans="2:65" s="1" customFormat="1" ht="11.25">
      <c r="B392" s="32"/>
      <c r="D392" s="140" t="s">
        <v>152</v>
      </c>
      <c r="F392" s="141" t="s">
        <v>499</v>
      </c>
      <c r="I392" s="142"/>
      <c r="L392" s="32"/>
      <c r="M392" s="143"/>
      <c r="T392" s="53"/>
      <c r="AT392" s="17" t="s">
        <v>152</v>
      </c>
      <c r="AU392" s="17" t="s">
        <v>82</v>
      </c>
    </row>
    <row r="393" spans="2:65" s="1" customFormat="1" ht="11.25">
      <c r="B393" s="32"/>
      <c r="D393" s="144" t="s">
        <v>154</v>
      </c>
      <c r="F393" s="145" t="s">
        <v>500</v>
      </c>
      <c r="I393" s="142"/>
      <c r="L393" s="32"/>
      <c r="M393" s="143"/>
      <c r="T393" s="53"/>
      <c r="AT393" s="17" t="s">
        <v>154</v>
      </c>
      <c r="AU393" s="17" t="s">
        <v>82</v>
      </c>
    </row>
    <row r="394" spans="2:65" s="1" customFormat="1" ht="16.5" customHeight="1">
      <c r="B394" s="32"/>
      <c r="C394" s="127" t="s">
        <v>501</v>
      </c>
      <c r="D394" s="127" t="s">
        <v>145</v>
      </c>
      <c r="E394" s="128" t="s">
        <v>502</v>
      </c>
      <c r="F394" s="129" t="s">
        <v>503</v>
      </c>
      <c r="G394" s="130" t="s">
        <v>201</v>
      </c>
      <c r="H394" s="131">
        <v>10</v>
      </c>
      <c r="I394" s="132"/>
      <c r="J394" s="133">
        <f>ROUND(I394*H394,2)</f>
        <v>0</v>
      </c>
      <c r="K394" s="129" t="s">
        <v>149</v>
      </c>
      <c r="L394" s="32"/>
      <c r="M394" s="134" t="s">
        <v>19</v>
      </c>
      <c r="N394" s="135" t="s">
        <v>43</v>
      </c>
      <c r="P394" s="136">
        <f>O394*H394</f>
        <v>0</v>
      </c>
      <c r="Q394" s="136">
        <v>5.0000000000000001E-4</v>
      </c>
      <c r="R394" s="136">
        <f>Q394*H394</f>
        <v>5.0000000000000001E-3</v>
      </c>
      <c r="S394" s="136">
        <v>0</v>
      </c>
      <c r="T394" s="137">
        <f>S394*H394</f>
        <v>0</v>
      </c>
      <c r="AR394" s="138" t="s">
        <v>272</v>
      </c>
      <c r="AT394" s="138" t="s">
        <v>145</v>
      </c>
      <c r="AU394" s="138" t="s">
        <v>82</v>
      </c>
      <c r="AY394" s="17" t="s">
        <v>142</v>
      </c>
      <c r="BE394" s="139">
        <f>IF(N394="základní",J394,0)</f>
        <v>0</v>
      </c>
      <c r="BF394" s="139">
        <f>IF(N394="snížená",J394,0)</f>
        <v>0</v>
      </c>
      <c r="BG394" s="139">
        <f>IF(N394="zákl. přenesená",J394,0)</f>
        <v>0</v>
      </c>
      <c r="BH394" s="139">
        <f>IF(N394="sníž. přenesená",J394,0)</f>
        <v>0</v>
      </c>
      <c r="BI394" s="139">
        <f>IF(N394="nulová",J394,0)</f>
        <v>0</v>
      </c>
      <c r="BJ394" s="17" t="s">
        <v>80</v>
      </c>
      <c r="BK394" s="139">
        <f>ROUND(I394*H394,2)</f>
        <v>0</v>
      </c>
      <c r="BL394" s="17" t="s">
        <v>272</v>
      </c>
      <c r="BM394" s="138" t="s">
        <v>504</v>
      </c>
    </row>
    <row r="395" spans="2:65" s="1" customFormat="1" ht="11.25">
      <c r="B395" s="32"/>
      <c r="D395" s="140" t="s">
        <v>152</v>
      </c>
      <c r="F395" s="141" t="s">
        <v>505</v>
      </c>
      <c r="I395" s="142"/>
      <c r="L395" s="32"/>
      <c r="M395" s="143"/>
      <c r="T395" s="53"/>
      <c r="AT395" s="17" t="s">
        <v>152</v>
      </c>
      <c r="AU395" s="17" t="s">
        <v>82</v>
      </c>
    </row>
    <row r="396" spans="2:65" s="1" customFormat="1" ht="11.25">
      <c r="B396" s="32"/>
      <c r="D396" s="144" t="s">
        <v>154</v>
      </c>
      <c r="F396" s="145" t="s">
        <v>506</v>
      </c>
      <c r="I396" s="142"/>
      <c r="L396" s="32"/>
      <c r="M396" s="143"/>
      <c r="T396" s="53"/>
      <c r="AT396" s="17" t="s">
        <v>154</v>
      </c>
      <c r="AU396" s="17" t="s">
        <v>82</v>
      </c>
    </row>
    <row r="397" spans="2:65" s="1" customFormat="1" ht="24.2" customHeight="1">
      <c r="B397" s="32"/>
      <c r="C397" s="127" t="s">
        <v>507</v>
      </c>
      <c r="D397" s="127" t="s">
        <v>145</v>
      </c>
      <c r="E397" s="128" t="s">
        <v>508</v>
      </c>
      <c r="F397" s="129" t="s">
        <v>509</v>
      </c>
      <c r="G397" s="130" t="s">
        <v>161</v>
      </c>
      <c r="H397" s="131">
        <v>1</v>
      </c>
      <c r="I397" s="132"/>
      <c r="J397" s="133">
        <f>ROUND(I397*H397,2)</f>
        <v>0</v>
      </c>
      <c r="K397" s="129" t="s">
        <v>149</v>
      </c>
      <c r="L397" s="32"/>
      <c r="M397" s="134" t="s">
        <v>19</v>
      </c>
      <c r="N397" s="135" t="s">
        <v>43</v>
      </c>
      <c r="P397" s="136">
        <f>O397*H397</f>
        <v>0</v>
      </c>
      <c r="Q397" s="136">
        <v>3.4000000000000002E-4</v>
      </c>
      <c r="R397" s="136">
        <f>Q397*H397</f>
        <v>3.4000000000000002E-4</v>
      </c>
      <c r="S397" s="136">
        <v>0</v>
      </c>
      <c r="T397" s="137">
        <f>S397*H397</f>
        <v>0</v>
      </c>
      <c r="AR397" s="138" t="s">
        <v>272</v>
      </c>
      <c r="AT397" s="138" t="s">
        <v>145</v>
      </c>
      <c r="AU397" s="138" t="s">
        <v>82</v>
      </c>
      <c r="AY397" s="17" t="s">
        <v>142</v>
      </c>
      <c r="BE397" s="139">
        <f>IF(N397="základní",J397,0)</f>
        <v>0</v>
      </c>
      <c r="BF397" s="139">
        <f>IF(N397="snížená",J397,0)</f>
        <v>0</v>
      </c>
      <c r="BG397" s="139">
        <f>IF(N397="zákl. přenesená",J397,0)</f>
        <v>0</v>
      </c>
      <c r="BH397" s="139">
        <f>IF(N397="sníž. přenesená",J397,0)</f>
        <v>0</v>
      </c>
      <c r="BI397" s="139">
        <f>IF(N397="nulová",J397,0)</f>
        <v>0</v>
      </c>
      <c r="BJ397" s="17" t="s">
        <v>80</v>
      </c>
      <c r="BK397" s="139">
        <f>ROUND(I397*H397,2)</f>
        <v>0</v>
      </c>
      <c r="BL397" s="17" t="s">
        <v>272</v>
      </c>
      <c r="BM397" s="138" t="s">
        <v>510</v>
      </c>
    </row>
    <row r="398" spans="2:65" s="1" customFormat="1" ht="19.5">
      <c r="B398" s="32"/>
      <c r="D398" s="140" t="s">
        <v>152</v>
      </c>
      <c r="F398" s="141" t="s">
        <v>511</v>
      </c>
      <c r="I398" s="142"/>
      <c r="L398" s="32"/>
      <c r="M398" s="143"/>
      <c r="T398" s="53"/>
      <c r="AT398" s="17" t="s">
        <v>152</v>
      </c>
      <c r="AU398" s="17" t="s">
        <v>82</v>
      </c>
    </row>
    <row r="399" spans="2:65" s="1" customFormat="1" ht="11.25">
      <c r="B399" s="32"/>
      <c r="D399" s="144" t="s">
        <v>154</v>
      </c>
      <c r="F399" s="145" t="s">
        <v>512</v>
      </c>
      <c r="I399" s="142"/>
      <c r="L399" s="32"/>
      <c r="M399" s="143"/>
      <c r="T399" s="53"/>
      <c r="AT399" s="17" t="s">
        <v>154</v>
      </c>
      <c r="AU399" s="17" t="s">
        <v>82</v>
      </c>
    </row>
    <row r="400" spans="2:65" s="1" customFormat="1" ht="21.75" customHeight="1">
      <c r="B400" s="32"/>
      <c r="C400" s="127" t="s">
        <v>513</v>
      </c>
      <c r="D400" s="127" t="s">
        <v>145</v>
      </c>
      <c r="E400" s="128" t="s">
        <v>514</v>
      </c>
      <c r="F400" s="129" t="s">
        <v>515</v>
      </c>
      <c r="G400" s="130" t="s">
        <v>201</v>
      </c>
      <c r="H400" s="131">
        <v>20</v>
      </c>
      <c r="I400" s="132"/>
      <c r="J400" s="133">
        <f>ROUND(I400*H400,2)</f>
        <v>0</v>
      </c>
      <c r="K400" s="129" t="s">
        <v>149</v>
      </c>
      <c r="L400" s="32"/>
      <c r="M400" s="134" t="s">
        <v>19</v>
      </c>
      <c r="N400" s="135" t="s">
        <v>43</v>
      </c>
      <c r="P400" s="136">
        <f>O400*H400</f>
        <v>0</v>
      </c>
      <c r="Q400" s="136">
        <v>0</v>
      </c>
      <c r="R400" s="136">
        <f>Q400*H400</f>
        <v>0</v>
      </c>
      <c r="S400" s="136">
        <v>0</v>
      </c>
      <c r="T400" s="137">
        <f>S400*H400</f>
        <v>0</v>
      </c>
      <c r="AR400" s="138" t="s">
        <v>272</v>
      </c>
      <c r="AT400" s="138" t="s">
        <v>145</v>
      </c>
      <c r="AU400" s="138" t="s">
        <v>82</v>
      </c>
      <c r="AY400" s="17" t="s">
        <v>142</v>
      </c>
      <c r="BE400" s="139">
        <f>IF(N400="základní",J400,0)</f>
        <v>0</v>
      </c>
      <c r="BF400" s="139">
        <f>IF(N400="snížená",J400,0)</f>
        <v>0</v>
      </c>
      <c r="BG400" s="139">
        <f>IF(N400="zákl. přenesená",J400,0)</f>
        <v>0</v>
      </c>
      <c r="BH400" s="139">
        <f>IF(N400="sníž. přenesená",J400,0)</f>
        <v>0</v>
      </c>
      <c r="BI400" s="139">
        <f>IF(N400="nulová",J400,0)</f>
        <v>0</v>
      </c>
      <c r="BJ400" s="17" t="s">
        <v>80</v>
      </c>
      <c r="BK400" s="139">
        <f>ROUND(I400*H400,2)</f>
        <v>0</v>
      </c>
      <c r="BL400" s="17" t="s">
        <v>272</v>
      </c>
      <c r="BM400" s="138" t="s">
        <v>516</v>
      </c>
    </row>
    <row r="401" spans="2:65" s="1" customFormat="1" ht="11.25">
      <c r="B401" s="32"/>
      <c r="D401" s="140" t="s">
        <v>152</v>
      </c>
      <c r="F401" s="141" t="s">
        <v>517</v>
      </c>
      <c r="I401" s="142"/>
      <c r="L401" s="32"/>
      <c r="M401" s="143"/>
      <c r="T401" s="53"/>
      <c r="AT401" s="17" t="s">
        <v>152</v>
      </c>
      <c r="AU401" s="17" t="s">
        <v>82</v>
      </c>
    </row>
    <row r="402" spans="2:65" s="1" customFormat="1" ht="11.25">
      <c r="B402" s="32"/>
      <c r="D402" s="144" t="s">
        <v>154</v>
      </c>
      <c r="F402" s="145" t="s">
        <v>518</v>
      </c>
      <c r="I402" s="142"/>
      <c r="L402" s="32"/>
      <c r="M402" s="143"/>
      <c r="T402" s="53"/>
      <c r="AT402" s="17" t="s">
        <v>154</v>
      </c>
      <c r="AU402" s="17" t="s">
        <v>82</v>
      </c>
    </row>
    <row r="403" spans="2:65" s="1" customFormat="1" ht="24.2" customHeight="1">
      <c r="B403" s="32"/>
      <c r="C403" s="127" t="s">
        <v>519</v>
      </c>
      <c r="D403" s="127" t="s">
        <v>145</v>
      </c>
      <c r="E403" s="128" t="s">
        <v>520</v>
      </c>
      <c r="F403" s="129" t="s">
        <v>521</v>
      </c>
      <c r="G403" s="130" t="s">
        <v>167</v>
      </c>
      <c r="H403" s="131">
        <v>0.01</v>
      </c>
      <c r="I403" s="132"/>
      <c r="J403" s="133">
        <f>ROUND(I403*H403,2)</f>
        <v>0</v>
      </c>
      <c r="K403" s="129" t="s">
        <v>149</v>
      </c>
      <c r="L403" s="32"/>
      <c r="M403" s="134" t="s">
        <v>19</v>
      </c>
      <c r="N403" s="135" t="s">
        <v>43</v>
      </c>
      <c r="P403" s="136">
        <f>O403*H403</f>
        <v>0</v>
      </c>
      <c r="Q403" s="136">
        <v>0</v>
      </c>
      <c r="R403" s="136">
        <f>Q403*H403</f>
        <v>0</v>
      </c>
      <c r="S403" s="136">
        <v>0</v>
      </c>
      <c r="T403" s="137">
        <f>S403*H403</f>
        <v>0</v>
      </c>
      <c r="AR403" s="138" t="s">
        <v>272</v>
      </c>
      <c r="AT403" s="138" t="s">
        <v>145</v>
      </c>
      <c r="AU403" s="138" t="s">
        <v>82</v>
      </c>
      <c r="AY403" s="17" t="s">
        <v>142</v>
      </c>
      <c r="BE403" s="139">
        <f>IF(N403="základní",J403,0)</f>
        <v>0</v>
      </c>
      <c r="BF403" s="139">
        <f>IF(N403="snížená",J403,0)</f>
        <v>0</v>
      </c>
      <c r="BG403" s="139">
        <f>IF(N403="zákl. přenesená",J403,0)</f>
        <v>0</v>
      </c>
      <c r="BH403" s="139">
        <f>IF(N403="sníž. přenesená",J403,0)</f>
        <v>0</v>
      </c>
      <c r="BI403" s="139">
        <f>IF(N403="nulová",J403,0)</f>
        <v>0</v>
      </c>
      <c r="BJ403" s="17" t="s">
        <v>80</v>
      </c>
      <c r="BK403" s="139">
        <f>ROUND(I403*H403,2)</f>
        <v>0</v>
      </c>
      <c r="BL403" s="17" t="s">
        <v>272</v>
      </c>
      <c r="BM403" s="138" t="s">
        <v>522</v>
      </c>
    </row>
    <row r="404" spans="2:65" s="1" customFormat="1" ht="29.25">
      <c r="B404" s="32"/>
      <c r="D404" s="140" t="s">
        <v>152</v>
      </c>
      <c r="F404" s="141" t="s">
        <v>523</v>
      </c>
      <c r="I404" s="142"/>
      <c r="L404" s="32"/>
      <c r="M404" s="143"/>
      <c r="T404" s="53"/>
      <c r="AT404" s="17" t="s">
        <v>152</v>
      </c>
      <c r="AU404" s="17" t="s">
        <v>82</v>
      </c>
    </row>
    <row r="405" spans="2:65" s="1" customFormat="1" ht="11.25">
      <c r="B405" s="32"/>
      <c r="D405" s="144" t="s">
        <v>154</v>
      </c>
      <c r="F405" s="145" t="s">
        <v>524</v>
      </c>
      <c r="I405" s="142"/>
      <c r="L405" s="32"/>
      <c r="M405" s="143"/>
      <c r="T405" s="53"/>
      <c r="AT405" s="17" t="s">
        <v>154</v>
      </c>
      <c r="AU405" s="17" t="s">
        <v>82</v>
      </c>
    </row>
    <row r="406" spans="2:65" s="11" customFormat="1" ht="22.9" customHeight="1">
      <c r="B406" s="115"/>
      <c r="D406" s="116" t="s">
        <v>71</v>
      </c>
      <c r="E406" s="125" t="s">
        <v>525</v>
      </c>
      <c r="F406" s="125" t="s">
        <v>526</v>
      </c>
      <c r="I406" s="118"/>
      <c r="J406" s="126">
        <f>BK406</f>
        <v>0</v>
      </c>
      <c r="L406" s="115"/>
      <c r="M406" s="120"/>
      <c r="P406" s="121">
        <f>SUM(P407:P421)</f>
        <v>0</v>
      </c>
      <c r="R406" s="121">
        <f>SUM(R407:R421)</f>
        <v>4.6440000000000002E-2</v>
      </c>
      <c r="T406" s="122">
        <f>SUM(T407:T421)</f>
        <v>0</v>
      </c>
      <c r="AR406" s="116" t="s">
        <v>82</v>
      </c>
      <c r="AT406" s="123" t="s">
        <v>71</v>
      </c>
      <c r="AU406" s="123" t="s">
        <v>80</v>
      </c>
      <c r="AY406" s="116" t="s">
        <v>142</v>
      </c>
      <c r="BK406" s="124">
        <f>SUM(BK407:BK421)</f>
        <v>0</v>
      </c>
    </row>
    <row r="407" spans="2:65" s="1" customFormat="1" ht="24.2" customHeight="1">
      <c r="B407" s="32"/>
      <c r="C407" s="127" t="s">
        <v>527</v>
      </c>
      <c r="D407" s="127" t="s">
        <v>145</v>
      </c>
      <c r="E407" s="128" t="s">
        <v>528</v>
      </c>
      <c r="F407" s="129" t="s">
        <v>529</v>
      </c>
      <c r="G407" s="130" t="s">
        <v>530</v>
      </c>
      <c r="H407" s="131">
        <v>4</v>
      </c>
      <c r="I407" s="132"/>
      <c r="J407" s="133">
        <f>ROUND(I407*H407,2)</f>
        <v>0</v>
      </c>
      <c r="K407" s="129" t="s">
        <v>149</v>
      </c>
      <c r="L407" s="32"/>
      <c r="M407" s="134" t="s">
        <v>19</v>
      </c>
      <c r="N407" s="135" t="s">
        <v>43</v>
      </c>
      <c r="P407" s="136">
        <f>O407*H407</f>
        <v>0</v>
      </c>
      <c r="Q407" s="136">
        <v>3.3600000000000001E-3</v>
      </c>
      <c r="R407" s="136">
        <f>Q407*H407</f>
        <v>1.3440000000000001E-2</v>
      </c>
      <c r="S407" s="136">
        <v>0</v>
      </c>
      <c r="T407" s="137">
        <f>S407*H407</f>
        <v>0</v>
      </c>
      <c r="AR407" s="138" t="s">
        <v>272</v>
      </c>
      <c r="AT407" s="138" t="s">
        <v>145</v>
      </c>
      <c r="AU407" s="138" t="s">
        <v>82</v>
      </c>
      <c r="AY407" s="17" t="s">
        <v>142</v>
      </c>
      <c r="BE407" s="139">
        <f>IF(N407="základní",J407,0)</f>
        <v>0</v>
      </c>
      <c r="BF407" s="139">
        <f>IF(N407="snížená",J407,0)</f>
        <v>0</v>
      </c>
      <c r="BG407" s="139">
        <f>IF(N407="zákl. přenesená",J407,0)</f>
        <v>0</v>
      </c>
      <c r="BH407" s="139">
        <f>IF(N407="sníž. přenesená",J407,0)</f>
        <v>0</v>
      </c>
      <c r="BI407" s="139">
        <f>IF(N407="nulová",J407,0)</f>
        <v>0</v>
      </c>
      <c r="BJ407" s="17" t="s">
        <v>80</v>
      </c>
      <c r="BK407" s="139">
        <f>ROUND(I407*H407,2)</f>
        <v>0</v>
      </c>
      <c r="BL407" s="17" t="s">
        <v>272</v>
      </c>
      <c r="BM407" s="138" t="s">
        <v>531</v>
      </c>
    </row>
    <row r="408" spans="2:65" s="1" customFormat="1" ht="19.5">
      <c r="B408" s="32"/>
      <c r="D408" s="140" t="s">
        <v>152</v>
      </c>
      <c r="F408" s="141" t="s">
        <v>532</v>
      </c>
      <c r="I408" s="142"/>
      <c r="L408" s="32"/>
      <c r="M408" s="143"/>
      <c r="T408" s="53"/>
      <c r="AT408" s="17" t="s">
        <v>152</v>
      </c>
      <c r="AU408" s="17" t="s">
        <v>82</v>
      </c>
    </row>
    <row r="409" spans="2:65" s="1" customFormat="1" ht="11.25">
      <c r="B409" s="32"/>
      <c r="D409" s="144" t="s">
        <v>154</v>
      </c>
      <c r="F409" s="145" t="s">
        <v>533</v>
      </c>
      <c r="I409" s="142"/>
      <c r="L409" s="32"/>
      <c r="M409" s="143"/>
      <c r="T409" s="53"/>
      <c r="AT409" s="17" t="s">
        <v>154</v>
      </c>
      <c r="AU409" s="17" t="s">
        <v>82</v>
      </c>
    </row>
    <row r="410" spans="2:65" s="1" customFormat="1" ht="24.2" customHeight="1">
      <c r="B410" s="32"/>
      <c r="C410" s="127" t="s">
        <v>534</v>
      </c>
      <c r="D410" s="127" t="s">
        <v>145</v>
      </c>
      <c r="E410" s="128" t="s">
        <v>535</v>
      </c>
      <c r="F410" s="129" t="s">
        <v>536</v>
      </c>
      <c r="G410" s="130" t="s">
        <v>201</v>
      </c>
      <c r="H410" s="131">
        <v>30</v>
      </c>
      <c r="I410" s="132"/>
      <c r="J410" s="133">
        <f>ROUND(I410*H410,2)</f>
        <v>0</v>
      </c>
      <c r="K410" s="129" t="s">
        <v>149</v>
      </c>
      <c r="L410" s="32"/>
      <c r="M410" s="134" t="s">
        <v>19</v>
      </c>
      <c r="N410" s="135" t="s">
        <v>43</v>
      </c>
      <c r="P410" s="136">
        <f>O410*H410</f>
        <v>0</v>
      </c>
      <c r="Q410" s="136">
        <v>7.5000000000000002E-4</v>
      </c>
      <c r="R410" s="136">
        <f>Q410*H410</f>
        <v>2.2499999999999999E-2</v>
      </c>
      <c r="S410" s="136">
        <v>0</v>
      </c>
      <c r="T410" s="137">
        <f>S410*H410</f>
        <v>0</v>
      </c>
      <c r="AR410" s="138" t="s">
        <v>272</v>
      </c>
      <c r="AT410" s="138" t="s">
        <v>145</v>
      </c>
      <c r="AU410" s="138" t="s">
        <v>82</v>
      </c>
      <c r="AY410" s="17" t="s">
        <v>142</v>
      </c>
      <c r="BE410" s="139">
        <f>IF(N410="základní",J410,0)</f>
        <v>0</v>
      </c>
      <c r="BF410" s="139">
        <f>IF(N410="snížená",J410,0)</f>
        <v>0</v>
      </c>
      <c r="BG410" s="139">
        <f>IF(N410="zákl. přenesená",J410,0)</f>
        <v>0</v>
      </c>
      <c r="BH410" s="139">
        <f>IF(N410="sníž. přenesená",J410,0)</f>
        <v>0</v>
      </c>
      <c r="BI410" s="139">
        <f>IF(N410="nulová",J410,0)</f>
        <v>0</v>
      </c>
      <c r="BJ410" s="17" t="s">
        <v>80</v>
      </c>
      <c r="BK410" s="139">
        <f>ROUND(I410*H410,2)</f>
        <v>0</v>
      </c>
      <c r="BL410" s="17" t="s">
        <v>272</v>
      </c>
      <c r="BM410" s="138" t="s">
        <v>537</v>
      </c>
    </row>
    <row r="411" spans="2:65" s="1" customFormat="1" ht="19.5">
      <c r="B411" s="32"/>
      <c r="D411" s="140" t="s">
        <v>152</v>
      </c>
      <c r="F411" s="141" t="s">
        <v>538</v>
      </c>
      <c r="I411" s="142"/>
      <c r="L411" s="32"/>
      <c r="M411" s="143"/>
      <c r="T411" s="53"/>
      <c r="AT411" s="17" t="s">
        <v>152</v>
      </c>
      <c r="AU411" s="17" t="s">
        <v>82</v>
      </c>
    </row>
    <row r="412" spans="2:65" s="1" customFormat="1" ht="11.25">
      <c r="B412" s="32"/>
      <c r="D412" s="144" t="s">
        <v>154</v>
      </c>
      <c r="F412" s="145" t="s">
        <v>539</v>
      </c>
      <c r="I412" s="142"/>
      <c r="L412" s="32"/>
      <c r="M412" s="143"/>
      <c r="T412" s="53"/>
      <c r="AT412" s="17" t="s">
        <v>154</v>
      </c>
      <c r="AU412" s="17" t="s">
        <v>82</v>
      </c>
    </row>
    <row r="413" spans="2:65" s="1" customFormat="1" ht="37.9" customHeight="1">
      <c r="B413" s="32"/>
      <c r="C413" s="127" t="s">
        <v>540</v>
      </c>
      <c r="D413" s="127" t="s">
        <v>145</v>
      </c>
      <c r="E413" s="128" t="s">
        <v>541</v>
      </c>
      <c r="F413" s="129" t="s">
        <v>542</v>
      </c>
      <c r="G413" s="130" t="s">
        <v>201</v>
      </c>
      <c r="H413" s="131">
        <v>30</v>
      </c>
      <c r="I413" s="132"/>
      <c r="J413" s="133">
        <f>ROUND(I413*H413,2)</f>
        <v>0</v>
      </c>
      <c r="K413" s="129" t="s">
        <v>149</v>
      </c>
      <c r="L413" s="32"/>
      <c r="M413" s="134" t="s">
        <v>19</v>
      </c>
      <c r="N413" s="135" t="s">
        <v>43</v>
      </c>
      <c r="P413" s="136">
        <f>O413*H413</f>
        <v>0</v>
      </c>
      <c r="Q413" s="136">
        <v>3.4000000000000002E-4</v>
      </c>
      <c r="R413" s="136">
        <f>Q413*H413</f>
        <v>1.0200000000000001E-2</v>
      </c>
      <c r="S413" s="136">
        <v>0</v>
      </c>
      <c r="T413" s="137">
        <f>S413*H413</f>
        <v>0</v>
      </c>
      <c r="AR413" s="138" t="s">
        <v>272</v>
      </c>
      <c r="AT413" s="138" t="s">
        <v>145</v>
      </c>
      <c r="AU413" s="138" t="s">
        <v>82</v>
      </c>
      <c r="AY413" s="17" t="s">
        <v>142</v>
      </c>
      <c r="BE413" s="139">
        <f>IF(N413="základní",J413,0)</f>
        <v>0</v>
      </c>
      <c r="BF413" s="139">
        <f>IF(N413="snížená",J413,0)</f>
        <v>0</v>
      </c>
      <c r="BG413" s="139">
        <f>IF(N413="zákl. přenesená",J413,0)</f>
        <v>0</v>
      </c>
      <c r="BH413" s="139">
        <f>IF(N413="sníž. přenesená",J413,0)</f>
        <v>0</v>
      </c>
      <c r="BI413" s="139">
        <f>IF(N413="nulová",J413,0)</f>
        <v>0</v>
      </c>
      <c r="BJ413" s="17" t="s">
        <v>80</v>
      </c>
      <c r="BK413" s="139">
        <f>ROUND(I413*H413,2)</f>
        <v>0</v>
      </c>
      <c r="BL413" s="17" t="s">
        <v>272</v>
      </c>
      <c r="BM413" s="138" t="s">
        <v>543</v>
      </c>
    </row>
    <row r="414" spans="2:65" s="1" customFormat="1" ht="29.25">
      <c r="B414" s="32"/>
      <c r="D414" s="140" t="s">
        <v>152</v>
      </c>
      <c r="F414" s="141" t="s">
        <v>544</v>
      </c>
      <c r="I414" s="142"/>
      <c r="L414" s="32"/>
      <c r="M414" s="143"/>
      <c r="T414" s="53"/>
      <c r="AT414" s="17" t="s">
        <v>152</v>
      </c>
      <c r="AU414" s="17" t="s">
        <v>82</v>
      </c>
    </row>
    <row r="415" spans="2:65" s="1" customFormat="1" ht="11.25">
      <c r="B415" s="32"/>
      <c r="D415" s="144" t="s">
        <v>154</v>
      </c>
      <c r="F415" s="145" t="s">
        <v>545</v>
      </c>
      <c r="I415" s="142"/>
      <c r="L415" s="32"/>
      <c r="M415" s="143"/>
      <c r="T415" s="53"/>
      <c r="AT415" s="17" t="s">
        <v>154</v>
      </c>
      <c r="AU415" s="17" t="s">
        <v>82</v>
      </c>
    </row>
    <row r="416" spans="2:65" s="1" customFormat="1" ht="21.75" customHeight="1">
      <c r="B416" s="32"/>
      <c r="C416" s="127" t="s">
        <v>546</v>
      </c>
      <c r="D416" s="127" t="s">
        <v>145</v>
      </c>
      <c r="E416" s="128" t="s">
        <v>547</v>
      </c>
      <c r="F416" s="129" t="s">
        <v>548</v>
      </c>
      <c r="G416" s="130" t="s">
        <v>201</v>
      </c>
      <c r="H416" s="131">
        <v>30</v>
      </c>
      <c r="I416" s="132"/>
      <c r="J416" s="133">
        <f>ROUND(I416*H416,2)</f>
        <v>0</v>
      </c>
      <c r="K416" s="129" t="s">
        <v>149</v>
      </c>
      <c r="L416" s="32"/>
      <c r="M416" s="134" t="s">
        <v>19</v>
      </c>
      <c r="N416" s="135" t="s">
        <v>43</v>
      </c>
      <c r="P416" s="136">
        <f>O416*H416</f>
        <v>0</v>
      </c>
      <c r="Q416" s="136">
        <v>1.0000000000000001E-5</v>
      </c>
      <c r="R416" s="136">
        <f>Q416*H416</f>
        <v>3.0000000000000003E-4</v>
      </c>
      <c r="S416" s="136">
        <v>0</v>
      </c>
      <c r="T416" s="137">
        <f>S416*H416</f>
        <v>0</v>
      </c>
      <c r="AR416" s="138" t="s">
        <v>272</v>
      </c>
      <c r="AT416" s="138" t="s">
        <v>145</v>
      </c>
      <c r="AU416" s="138" t="s">
        <v>82</v>
      </c>
      <c r="AY416" s="17" t="s">
        <v>142</v>
      </c>
      <c r="BE416" s="139">
        <f>IF(N416="základní",J416,0)</f>
        <v>0</v>
      </c>
      <c r="BF416" s="139">
        <f>IF(N416="snížená",J416,0)</f>
        <v>0</v>
      </c>
      <c r="BG416" s="139">
        <f>IF(N416="zákl. přenesená",J416,0)</f>
        <v>0</v>
      </c>
      <c r="BH416" s="139">
        <f>IF(N416="sníž. přenesená",J416,0)</f>
        <v>0</v>
      </c>
      <c r="BI416" s="139">
        <f>IF(N416="nulová",J416,0)</f>
        <v>0</v>
      </c>
      <c r="BJ416" s="17" t="s">
        <v>80</v>
      </c>
      <c r="BK416" s="139">
        <f>ROUND(I416*H416,2)</f>
        <v>0</v>
      </c>
      <c r="BL416" s="17" t="s">
        <v>272</v>
      </c>
      <c r="BM416" s="138" t="s">
        <v>549</v>
      </c>
    </row>
    <row r="417" spans="2:65" s="1" customFormat="1" ht="19.5">
      <c r="B417" s="32"/>
      <c r="D417" s="140" t="s">
        <v>152</v>
      </c>
      <c r="F417" s="141" t="s">
        <v>550</v>
      </c>
      <c r="I417" s="142"/>
      <c r="L417" s="32"/>
      <c r="M417" s="143"/>
      <c r="T417" s="53"/>
      <c r="AT417" s="17" t="s">
        <v>152</v>
      </c>
      <c r="AU417" s="17" t="s">
        <v>82</v>
      </c>
    </row>
    <row r="418" spans="2:65" s="1" customFormat="1" ht="11.25">
      <c r="B418" s="32"/>
      <c r="D418" s="144" t="s">
        <v>154</v>
      </c>
      <c r="F418" s="145" t="s">
        <v>551</v>
      </c>
      <c r="I418" s="142"/>
      <c r="L418" s="32"/>
      <c r="M418" s="143"/>
      <c r="T418" s="53"/>
      <c r="AT418" s="17" t="s">
        <v>154</v>
      </c>
      <c r="AU418" s="17" t="s">
        <v>82</v>
      </c>
    </row>
    <row r="419" spans="2:65" s="1" customFormat="1" ht="24.2" customHeight="1">
      <c r="B419" s="32"/>
      <c r="C419" s="127" t="s">
        <v>552</v>
      </c>
      <c r="D419" s="127" t="s">
        <v>145</v>
      </c>
      <c r="E419" s="128" t="s">
        <v>553</v>
      </c>
      <c r="F419" s="129" t="s">
        <v>554</v>
      </c>
      <c r="G419" s="130" t="s">
        <v>167</v>
      </c>
      <c r="H419" s="131">
        <v>4.1000000000000002E-2</v>
      </c>
      <c r="I419" s="132"/>
      <c r="J419" s="133">
        <f>ROUND(I419*H419,2)</f>
        <v>0</v>
      </c>
      <c r="K419" s="129" t="s">
        <v>149</v>
      </c>
      <c r="L419" s="32"/>
      <c r="M419" s="134" t="s">
        <v>19</v>
      </c>
      <c r="N419" s="135" t="s">
        <v>43</v>
      </c>
      <c r="P419" s="136">
        <f>O419*H419</f>
        <v>0</v>
      </c>
      <c r="Q419" s="136">
        <v>0</v>
      </c>
      <c r="R419" s="136">
        <f>Q419*H419</f>
        <v>0</v>
      </c>
      <c r="S419" s="136">
        <v>0</v>
      </c>
      <c r="T419" s="137">
        <f>S419*H419</f>
        <v>0</v>
      </c>
      <c r="AR419" s="138" t="s">
        <v>272</v>
      </c>
      <c r="AT419" s="138" t="s">
        <v>145</v>
      </c>
      <c r="AU419" s="138" t="s">
        <v>82</v>
      </c>
      <c r="AY419" s="17" t="s">
        <v>142</v>
      </c>
      <c r="BE419" s="139">
        <f>IF(N419="základní",J419,0)</f>
        <v>0</v>
      </c>
      <c r="BF419" s="139">
        <f>IF(N419="snížená",J419,0)</f>
        <v>0</v>
      </c>
      <c r="BG419" s="139">
        <f>IF(N419="zákl. přenesená",J419,0)</f>
        <v>0</v>
      </c>
      <c r="BH419" s="139">
        <f>IF(N419="sníž. přenesená",J419,0)</f>
        <v>0</v>
      </c>
      <c r="BI419" s="139">
        <f>IF(N419="nulová",J419,0)</f>
        <v>0</v>
      </c>
      <c r="BJ419" s="17" t="s">
        <v>80</v>
      </c>
      <c r="BK419" s="139">
        <f>ROUND(I419*H419,2)</f>
        <v>0</v>
      </c>
      <c r="BL419" s="17" t="s">
        <v>272</v>
      </c>
      <c r="BM419" s="138" t="s">
        <v>555</v>
      </c>
    </row>
    <row r="420" spans="2:65" s="1" customFormat="1" ht="29.25">
      <c r="B420" s="32"/>
      <c r="D420" s="140" t="s">
        <v>152</v>
      </c>
      <c r="F420" s="141" t="s">
        <v>556</v>
      </c>
      <c r="I420" s="142"/>
      <c r="L420" s="32"/>
      <c r="M420" s="143"/>
      <c r="T420" s="53"/>
      <c r="AT420" s="17" t="s">
        <v>152</v>
      </c>
      <c r="AU420" s="17" t="s">
        <v>82</v>
      </c>
    </row>
    <row r="421" spans="2:65" s="1" customFormat="1" ht="11.25">
      <c r="B421" s="32"/>
      <c r="D421" s="144" t="s">
        <v>154</v>
      </c>
      <c r="F421" s="145" t="s">
        <v>557</v>
      </c>
      <c r="I421" s="142"/>
      <c r="L421" s="32"/>
      <c r="M421" s="143"/>
      <c r="T421" s="53"/>
      <c r="AT421" s="17" t="s">
        <v>154</v>
      </c>
      <c r="AU421" s="17" t="s">
        <v>82</v>
      </c>
    </row>
    <row r="422" spans="2:65" s="11" customFormat="1" ht="22.9" customHeight="1">
      <c r="B422" s="115"/>
      <c r="D422" s="116" t="s">
        <v>71</v>
      </c>
      <c r="E422" s="125" t="s">
        <v>558</v>
      </c>
      <c r="F422" s="125" t="s">
        <v>559</v>
      </c>
      <c r="I422" s="118"/>
      <c r="J422" s="126">
        <f>BK422</f>
        <v>0</v>
      </c>
      <c r="L422" s="115"/>
      <c r="M422" s="120"/>
      <c r="P422" s="121">
        <f>SUM(P423:P456)</f>
        <v>0</v>
      </c>
      <c r="R422" s="121">
        <f>SUM(R423:R456)</f>
        <v>4.0410000000000001E-2</v>
      </c>
      <c r="T422" s="122">
        <f>SUM(T423:T456)</f>
        <v>0.14308999999999999</v>
      </c>
      <c r="AR422" s="116" t="s">
        <v>82</v>
      </c>
      <c r="AT422" s="123" t="s">
        <v>71</v>
      </c>
      <c r="AU422" s="123" t="s">
        <v>80</v>
      </c>
      <c r="AY422" s="116" t="s">
        <v>142</v>
      </c>
      <c r="BK422" s="124">
        <f>SUM(BK423:BK456)</f>
        <v>0</v>
      </c>
    </row>
    <row r="423" spans="2:65" s="1" customFormat="1" ht="16.5" customHeight="1">
      <c r="B423" s="32"/>
      <c r="C423" s="127" t="s">
        <v>560</v>
      </c>
      <c r="D423" s="127" t="s">
        <v>145</v>
      </c>
      <c r="E423" s="128" t="s">
        <v>561</v>
      </c>
      <c r="F423" s="129" t="s">
        <v>562</v>
      </c>
      <c r="G423" s="130" t="s">
        <v>530</v>
      </c>
      <c r="H423" s="131">
        <v>1</v>
      </c>
      <c r="I423" s="132"/>
      <c r="J423" s="133">
        <f>ROUND(I423*H423,2)</f>
        <v>0</v>
      </c>
      <c r="K423" s="129" t="s">
        <v>149</v>
      </c>
      <c r="L423" s="32"/>
      <c r="M423" s="134" t="s">
        <v>19</v>
      </c>
      <c r="N423" s="135" t="s">
        <v>43</v>
      </c>
      <c r="P423" s="136">
        <f>O423*H423</f>
        <v>0</v>
      </c>
      <c r="Q423" s="136">
        <v>0</v>
      </c>
      <c r="R423" s="136">
        <f>Q423*H423</f>
        <v>0</v>
      </c>
      <c r="S423" s="136">
        <v>1.933E-2</v>
      </c>
      <c r="T423" s="137">
        <f>S423*H423</f>
        <v>1.933E-2</v>
      </c>
      <c r="AR423" s="138" t="s">
        <v>272</v>
      </c>
      <c r="AT423" s="138" t="s">
        <v>145</v>
      </c>
      <c r="AU423" s="138" t="s">
        <v>82</v>
      </c>
      <c r="AY423" s="17" t="s">
        <v>142</v>
      </c>
      <c r="BE423" s="139">
        <f>IF(N423="základní",J423,0)</f>
        <v>0</v>
      </c>
      <c r="BF423" s="139">
        <f>IF(N423="snížená",J423,0)</f>
        <v>0</v>
      </c>
      <c r="BG423" s="139">
        <f>IF(N423="zákl. přenesená",J423,0)</f>
        <v>0</v>
      </c>
      <c r="BH423" s="139">
        <f>IF(N423="sníž. přenesená",J423,0)</f>
        <v>0</v>
      </c>
      <c r="BI423" s="139">
        <f>IF(N423="nulová",J423,0)</f>
        <v>0</v>
      </c>
      <c r="BJ423" s="17" t="s">
        <v>80</v>
      </c>
      <c r="BK423" s="139">
        <f>ROUND(I423*H423,2)</f>
        <v>0</v>
      </c>
      <c r="BL423" s="17" t="s">
        <v>272</v>
      </c>
      <c r="BM423" s="138" t="s">
        <v>563</v>
      </c>
    </row>
    <row r="424" spans="2:65" s="1" customFormat="1" ht="19.5">
      <c r="B424" s="32"/>
      <c r="D424" s="140" t="s">
        <v>152</v>
      </c>
      <c r="F424" s="141" t="s">
        <v>564</v>
      </c>
      <c r="I424" s="142"/>
      <c r="L424" s="32"/>
      <c r="M424" s="143"/>
      <c r="T424" s="53"/>
      <c r="AT424" s="17" t="s">
        <v>152</v>
      </c>
      <c r="AU424" s="17" t="s">
        <v>82</v>
      </c>
    </row>
    <row r="425" spans="2:65" s="1" customFormat="1" ht="11.25">
      <c r="B425" s="32"/>
      <c r="D425" s="144" t="s">
        <v>154</v>
      </c>
      <c r="F425" s="145" t="s">
        <v>565</v>
      </c>
      <c r="I425" s="142"/>
      <c r="L425" s="32"/>
      <c r="M425" s="143"/>
      <c r="T425" s="53"/>
      <c r="AT425" s="17" t="s">
        <v>154</v>
      </c>
      <c r="AU425" s="17" t="s">
        <v>82</v>
      </c>
    </row>
    <row r="426" spans="2:65" s="1" customFormat="1" ht="16.5" customHeight="1">
      <c r="B426" s="32"/>
      <c r="C426" s="127" t="s">
        <v>566</v>
      </c>
      <c r="D426" s="127" t="s">
        <v>145</v>
      </c>
      <c r="E426" s="128" t="s">
        <v>567</v>
      </c>
      <c r="F426" s="129" t="s">
        <v>568</v>
      </c>
      <c r="G426" s="130" t="s">
        <v>530</v>
      </c>
      <c r="H426" s="131">
        <v>1</v>
      </c>
      <c r="I426" s="132"/>
      <c r="J426" s="133">
        <f>ROUND(I426*H426,2)</f>
        <v>0</v>
      </c>
      <c r="K426" s="129" t="s">
        <v>149</v>
      </c>
      <c r="L426" s="32"/>
      <c r="M426" s="134" t="s">
        <v>19</v>
      </c>
      <c r="N426" s="135" t="s">
        <v>43</v>
      </c>
      <c r="P426" s="136">
        <f>O426*H426</f>
        <v>0</v>
      </c>
      <c r="Q426" s="136">
        <v>0</v>
      </c>
      <c r="R426" s="136">
        <f>Q426*H426</f>
        <v>0</v>
      </c>
      <c r="S426" s="136">
        <v>1.9460000000000002E-2</v>
      </c>
      <c r="T426" s="137">
        <f>S426*H426</f>
        <v>1.9460000000000002E-2</v>
      </c>
      <c r="AR426" s="138" t="s">
        <v>272</v>
      </c>
      <c r="AT426" s="138" t="s">
        <v>145</v>
      </c>
      <c r="AU426" s="138" t="s">
        <v>82</v>
      </c>
      <c r="AY426" s="17" t="s">
        <v>142</v>
      </c>
      <c r="BE426" s="139">
        <f>IF(N426="základní",J426,0)</f>
        <v>0</v>
      </c>
      <c r="BF426" s="139">
        <f>IF(N426="snížená",J426,0)</f>
        <v>0</v>
      </c>
      <c r="BG426" s="139">
        <f>IF(N426="zákl. přenesená",J426,0)</f>
        <v>0</v>
      </c>
      <c r="BH426" s="139">
        <f>IF(N426="sníž. přenesená",J426,0)</f>
        <v>0</v>
      </c>
      <c r="BI426" s="139">
        <f>IF(N426="nulová",J426,0)</f>
        <v>0</v>
      </c>
      <c r="BJ426" s="17" t="s">
        <v>80</v>
      </c>
      <c r="BK426" s="139">
        <f>ROUND(I426*H426,2)</f>
        <v>0</v>
      </c>
      <c r="BL426" s="17" t="s">
        <v>272</v>
      </c>
      <c r="BM426" s="138" t="s">
        <v>569</v>
      </c>
    </row>
    <row r="427" spans="2:65" s="1" customFormat="1" ht="11.25">
      <c r="B427" s="32"/>
      <c r="D427" s="140" t="s">
        <v>152</v>
      </c>
      <c r="F427" s="141" t="s">
        <v>570</v>
      </c>
      <c r="I427" s="142"/>
      <c r="L427" s="32"/>
      <c r="M427" s="143"/>
      <c r="T427" s="53"/>
      <c r="AT427" s="17" t="s">
        <v>152</v>
      </c>
      <c r="AU427" s="17" t="s">
        <v>82</v>
      </c>
    </row>
    <row r="428" spans="2:65" s="1" customFormat="1" ht="11.25">
      <c r="B428" s="32"/>
      <c r="D428" s="144" t="s">
        <v>154</v>
      </c>
      <c r="F428" s="145" t="s">
        <v>571</v>
      </c>
      <c r="I428" s="142"/>
      <c r="L428" s="32"/>
      <c r="M428" s="143"/>
      <c r="T428" s="53"/>
      <c r="AT428" s="17" t="s">
        <v>154</v>
      </c>
      <c r="AU428" s="17" t="s">
        <v>82</v>
      </c>
    </row>
    <row r="429" spans="2:65" s="1" customFormat="1" ht="24.2" customHeight="1">
      <c r="B429" s="32"/>
      <c r="C429" s="127" t="s">
        <v>572</v>
      </c>
      <c r="D429" s="127" t="s">
        <v>145</v>
      </c>
      <c r="E429" s="128" t="s">
        <v>573</v>
      </c>
      <c r="F429" s="129" t="s">
        <v>574</v>
      </c>
      <c r="G429" s="130" t="s">
        <v>530</v>
      </c>
      <c r="H429" s="131">
        <v>1</v>
      </c>
      <c r="I429" s="132"/>
      <c r="J429" s="133">
        <f>ROUND(I429*H429,2)</f>
        <v>0</v>
      </c>
      <c r="K429" s="129" t="s">
        <v>149</v>
      </c>
      <c r="L429" s="32"/>
      <c r="M429" s="134" t="s">
        <v>19</v>
      </c>
      <c r="N429" s="135" t="s">
        <v>43</v>
      </c>
      <c r="P429" s="136">
        <f>O429*H429</f>
        <v>0</v>
      </c>
      <c r="Q429" s="136">
        <v>2.273E-2</v>
      </c>
      <c r="R429" s="136">
        <f>Q429*H429</f>
        <v>2.273E-2</v>
      </c>
      <c r="S429" s="136">
        <v>0</v>
      </c>
      <c r="T429" s="137">
        <f>S429*H429</f>
        <v>0</v>
      </c>
      <c r="AR429" s="138" t="s">
        <v>272</v>
      </c>
      <c r="AT429" s="138" t="s">
        <v>145</v>
      </c>
      <c r="AU429" s="138" t="s">
        <v>82</v>
      </c>
      <c r="AY429" s="17" t="s">
        <v>142</v>
      </c>
      <c r="BE429" s="139">
        <f>IF(N429="základní",J429,0)</f>
        <v>0</v>
      </c>
      <c r="BF429" s="139">
        <f>IF(N429="snížená",J429,0)</f>
        <v>0</v>
      </c>
      <c r="BG429" s="139">
        <f>IF(N429="zákl. přenesená",J429,0)</f>
        <v>0</v>
      </c>
      <c r="BH429" s="139">
        <f>IF(N429="sníž. přenesená",J429,0)</f>
        <v>0</v>
      </c>
      <c r="BI429" s="139">
        <f>IF(N429="nulová",J429,0)</f>
        <v>0</v>
      </c>
      <c r="BJ429" s="17" t="s">
        <v>80</v>
      </c>
      <c r="BK429" s="139">
        <f>ROUND(I429*H429,2)</f>
        <v>0</v>
      </c>
      <c r="BL429" s="17" t="s">
        <v>272</v>
      </c>
      <c r="BM429" s="138" t="s">
        <v>575</v>
      </c>
    </row>
    <row r="430" spans="2:65" s="1" customFormat="1" ht="29.25">
      <c r="B430" s="32"/>
      <c r="D430" s="140" t="s">
        <v>152</v>
      </c>
      <c r="F430" s="141" t="s">
        <v>576</v>
      </c>
      <c r="I430" s="142"/>
      <c r="L430" s="32"/>
      <c r="M430" s="143"/>
      <c r="T430" s="53"/>
      <c r="AT430" s="17" t="s">
        <v>152</v>
      </c>
      <c r="AU430" s="17" t="s">
        <v>82</v>
      </c>
    </row>
    <row r="431" spans="2:65" s="1" customFormat="1" ht="11.25">
      <c r="B431" s="32"/>
      <c r="D431" s="144" t="s">
        <v>154</v>
      </c>
      <c r="F431" s="145" t="s">
        <v>577</v>
      </c>
      <c r="I431" s="142"/>
      <c r="L431" s="32"/>
      <c r="M431" s="143"/>
      <c r="T431" s="53"/>
      <c r="AT431" s="17" t="s">
        <v>154</v>
      </c>
      <c r="AU431" s="17" t="s">
        <v>82</v>
      </c>
    </row>
    <row r="432" spans="2:65" s="1" customFormat="1" ht="16.5" customHeight="1">
      <c r="B432" s="32"/>
      <c r="C432" s="127" t="s">
        <v>578</v>
      </c>
      <c r="D432" s="127" t="s">
        <v>145</v>
      </c>
      <c r="E432" s="128" t="s">
        <v>579</v>
      </c>
      <c r="F432" s="129" t="s">
        <v>580</v>
      </c>
      <c r="G432" s="130" t="s">
        <v>530</v>
      </c>
      <c r="H432" s="131">
        <v>1</v>
      </c>
      <c r="I432" s="132"/>
      <c r="J432" s="133">
        <f>ROUND(I432*H432,2)</f>
        <v>0</v>
      </c>
      <c r="K432" s="129" t="s">
        <v>149</v>
      </c>
      <c r="L432" s="32"/>
      <c r="M432" s="134" t="s">
        <v>19</v>
      </c>
      <c r="N432" s="135" t="s">
        <v>43</v>
      </c>
      <c r="P432" s="136">
        <f>O432*H432</f>
        <v>0</v>
      </c>
      <c r="Q432" s="136">
        <v>0</v>
      </c>
      <c r="R432" s="136">
        <f>Q432*H432</f>
        <v>0</v>
      </c>
      <c r="S432" s="136">
        <v>9.5100000000000004E-2</v>
      </c>
      <c r="T432" s="137">
        <f>S432*H432</f>
        <v>9.5100000000000004E-2</v>
      </c>
      <c r="AR432" s="138" t="s">
        <v>272</v>
      </c>
      <c r="AT432" s="138" t="s">
        <v>145</v>
      </c>
      <c r="AU432" s="138" t="s">
        <v>82</v>
      </c>
      <c r="AY432" s="17" t="s">
        <v>142</v>
      </c>
      <c r="BE432" s="139">
        <f>IF(N432="základní",J432,0)</f>
        <v>0</v>
      </c>
      <c r="BF432" s="139">
        <f>IF(N432="snížená",J432,0)</f>
        <v>0</v>
      </c>
      <c r="BG432" s="139">
        <f>IF(N432="zákl. přenesená",J432,0)</f>
        <v>0</v>
      </c>
      <c r="BH432" s="139">
        <f>IF(N432="sníž. přenesená",J432,0)</f>
        <v>0</v>
      </c>
      <c r="BI432" s="139">
        <f>IF(N432="nulová",J432,0)</f>
        <v>0</v>
      </c>
      <c r="BJ432" s="17" t="s">
        <v>80</v>
      </c>
      <c r="BK432" s="139">
        <f>ROUND(I432*H432,2)</f>
        <v>0</v>
      </c>
      <c r="BL432" s="17" t="s">
        <v>272</v>
      </c>
      <c r="BM432" s="138" t="s">
        <v>581</v>
      </c>
    </row>
    <row r="433" spans="2:65" s="1" customFormat="1" ht="11.25">
      <c r="B433" s="32"/>
      <c r="D433" s="140" t="s">
        <v>152</v>
      </c>
      <c r="F433" s="141" t="s">
        <v>582</v>
      </c>
      <c r="I433" s="142"/>
      <c r="L433" s="32"/>
      <c r="M433" s="143"/>
      <c r="T433" s="53"/>
      <c r="AT433" s="17" t="s">
        <v>152</v>
      </c>
      <c r="AU433" s="17" t="s">
        <v>82</v>
      </c>
    </row>
    <row r="434" spans="2:65" s="1" customFormat="1" ht="11.25">
      <c r="B434" s="32"/>
      <c r="D434" s="144" t="s">
        <v>154</v>
      </c>
      <c r="F434" s="145" t="s">
        <v>583</v>
      </c>
      <c r="I434" s="142"/>
      <c r="L434" s="32"/>
      <c r="M434" s="143"/>
      <c r="T434" s="53"/>
      <c r="AT434" s="17" t="s">
        <v>154</v>
      </c>
      <c r="AU434" s="17" t="s">
        <v>82</v>
      </c>
    </row>
    <row r="435" spans="2:65" s="1" customFormat="1" ht="24.2" customHeight="1">
      <c r="B435" s="32"/>
      <c r="C435" s="127" t="s">
        <v>584</v>
      </c>
      <c r="D435" s="127" t="s">
        <v>145</v>
      </c>
      <c r="E435" s="128" t="s">
        <v>585</v>
      </c>
      <c r="F435" s="129" t="s">
        <v>586</v>
      </c>
      <c r="G435" s="130" t="s">
        <v>530</v>
      </c>
      <c r="H435" s="131">
        <v>1</v>
      </c>
      <c r="I435" s="132"/>
      <c r="J435" s="133">
        <f>ROUND(I435*H435,2)</f>
        <v>0</v>
      </c>
      <c r="K435" s="129" t="s">
        <v>149</v>
      </c>
      <c r="L435" s="32"/>
      <c r="M435" s="134" t="s">
        <v>19</v>
      </c>
      <c r="N435" s="135" t="s">
        <v>43</v>
      </c>
      <c r="P435" s="136">
        <f>O435*H435</f>
        <v>0</v>
      </c>
      <c r="Q435" s="136">
        <v>0</v>
      </c>
      <c r="R435" s="136">
        <f>Q435*H435</f>
        <v>0</v>
      </c>
      <c r="S435" s="136">
        <v>9.1999999999999998E-3</v>
      </c>
      <c r="T435" s="137">
        <f>S435*H435</f>
        <v>9.1999999999999998E-3</v>
      </c>
      <c r="AR435" s="138" t="s">
        <v>272</v>
      </c>
      <c r="AT435" s="138" t="s">
        <v>145</v>
      </c>
      <c r="AU435" s="138" t="s">
        <v>82</v>
      </c>
      <c r="AY435" s="17" t="s">
        <v>142</v>
      </c>
      <c r="BE435" s="139">
        <f>IF(N435="základní",J435,0)</f>
        <v>0</v>
      </c>
      <c r="BF435" s="139">
        <f>IF(N435="snížená",J435,0)</f>
        <v>0</v>
      </c>
      <c r="BG435" s="139">
        <f>IF(N435="zákl. přenesená",J435,0)</f>
        <v>0</v>
      </c>
      <c r="BH435" s="139">
        <f>IF(N435="sníž. přenesená",J435,0)</f>
        <v>0</v>
      </c>
      <c r="BI435" s="139">
        <f>IF(N435="nulová",J435,0)</f>
        <v>0</v>
      </c>
      <c r="BJ435" s="17" t="s">
        <v>80</v>
      </c>
      <c r="BK435" s="139">
        <f>ROUND(I435*H435,2)</f>
        <v>0</v>
      </c>
      <c r="BL435" s="17" t="s">
        <v>272</v>
      </c>
      <c r="BM435" s="138" t="s">
        <v>587</v>
      </c>
    </row>
    <row r="436" spans="2:65" s="1" customFormat="1" ht="19.5">
      <c r="B436" s="32"/>
      <c r="D436" s="140" t="s">
        <v>152</v>
      </c>
      <c r="F436" s="141" t="s">
        <v>588</v>
      </c>
      <c r="I436" s="142"/>
      <c r="L436" s="32"/>
      <c r="M436" s="143"/>
      <c r="T436" s="53"/>
      <c r="AT436" s="17" t="s">
        <v>152</v>
      </c>
      <c r="AU436" s="17" t="s">
        <v>82</v>
      </c>
    </row>
    <row r="437" spans="2:65" s="1" customFormat="1" ht="11.25">
      <c r="B437" s="32"/>
      <c r="D437" s="144" t="s">
        <v>154</v>
      </c>
      <c r="F437" s="145" t="s">
        <v>589</v>
      </c>
      <c r="I437" s="142"/>
      <c r="L437" s="32"/>
      <c r="M437" s="143"/>
      <c r="T437" s="53"/>
      <c r="AT437" s="17" t="s">
        <v>154</v>
      </c>
      <c r="AU437" s="17" t="s">
        <v>82</v>
      </c>
    </row>
    <row r="438" spans="2:65" s="1" customFormat="1" ht="33" customHeight="1">
      <c r="B438" s="32"/>
      <c r="C438" s="127" t="s">
        <v>590</v>
      </c>
      <c r="D438" s="127" t="s">
        <v>145</v>
      </c>
      <c r="E438" s="128" t="s">
        <v>591</v>
      </c>
      <c r="F438" s="129" t="s">
        <v>592</v>
      </c>
      <c r="G438" s="130" t="s">
        <v>530</v>
      </c>
      <c r="H438" s="131">
        <v>2</v>
      </c>
      <c r="I438" s="132"/>
      <c r="J438" s="133">
        <f>ROUND(I438*H438,2)</f>
        <v>0</v>
      </c>
      <c r="K438" s="129" t="s">
        <v>149</v>
      </c>
      <c r="L438" s="32"/>
      <c r="M438" s="134" t="s">
        <v>19</v>
      </c>
      <c r="N438" s="135" t="s">
        <v>43</v>
      </c>
      <c r="P438" s="136">
        <f>O438*H438</f>
        <v>0</v>
      </c>
      <c r="Q438" s="136">
        <v>5.0600000000000003E-3</v>
      </c>
      <c r="R438" s="136">
        <f>Q438*H438</f>
        <v>1.0120000000000001E-2</v>
      </c>
      <c r="S438" s="136">
        <v>0</v>
      </c>
      <c r="T438" s="137">
        <f>S438*H438</f>
        <v>0</v>
      </c>
      <c r="AR438" s="138" t="s">
        <v>272</v>
      </c>
      <c r="AT438" s="138" t="s">
        <v>145</v>
      </c>
      <c r="AU438" s="138" t="s">
        <v>82</v>
      </c>
      <c r="AY438" s="17" t="s">
        <v>142</v>
      </c>
      <c r="BE438" s="139">
        <f>IF(N438="základní",J438,0)</f>
        <v>0</v>
      </c>
      <c r="BF438" s="139">
        <f>IF(N438="snížená",J438,0)</f>
        <v>0</v>
      </c>
      <c r="BG438" s="139">
        <f>IF(N438="zákl. přenesená",J438,0)</f>
        <v>0</v>
      </c>
      <c r="BH438" s="139">
        <f>IF(N438="sníž. přenesená",J438,0)</f>
        <v>0</v>
      </c>
      <c r="BI438" s="139">
        <f>IF(N438="nulová",J438,0)</f>
        <v>0</v>
      </c>
      <c r="BJ438" s="17" t="s">
        <v>80</v>
      </c>
      <c r="BK438" s="139">
        <f>ROUND(I438*H438,2)</f>
        <v>0</v>
      </c>
      <c r="BL438" s="17" t="s">
        <v>272</v>
      </c>
      <c r="BM438" s="138" t="s">
        <v>593</v>
      </c>
    </row>
    <row r="439" spans="2:65" s="1" customFormat="1" ht="19.5">
      <c r="B439" s="32"/>
      <c r="D439" s="140" t="s">
        <v>152</v>
      </c>
      <c r="F439" s="141" t="s">
        <v>594</v>
      </c>
      <c r="I439" s="142"/>
      <c r="L439" s="32"/>
      <c r="M439" s="143"/>
      <c r="T439" s="53"/>
      <c r="AT439" s="17" t="s">
        <v>152</v>
      </c>
      <c r="AU439" s="17" t="s">
        <v>82</v>
      </c>
    </row>
    <row r="440" spans="2:65" s="1" customFormat="1" ht="11.25">
      <c r="B440" s="32"/>
      <c r="D440" s="144" t="s">
        <v>154</v>
      </c>
      <c r="F440" s="145" t="s">
        <v>595</v>
      </c>
      <c r="I440" s="142"/>
      <c r="L440" s="32"/>
      <c r="M440" s="143"/>
      <c r="T440" s="53"/>
      <c r="AT440" s="17" t="s">
        <v>154</v>
      </c>
      <c r="AU440" s="17" t="s">
        <v>82</v>
      </c>
    </row>
    <row r="441" spans="2:65" s="1" customFormat="1" ht="21.75" customHeight="1">
      <c r="B441" s="32"/>
      <c r="C441" s="127" t="s">
        <v>596</v>
      </c>
      <c r="D441" s="127" t="s">
        <v>145</v>
      </c>
      <c r="E441" s="128" t="s">
        <v>597</v>
      </c>
      <c r="F441" s="129" t="s">
        <v>598</v>
      </c>
      <c r="G441" s="130" t="s">
        <v>530</v>
      </c>
      <c r="H441" s="131">
        <v>6</v>
      </c>
      <c r="I441" s="132"/>
      <c r="J441" s="133">
        <f>ROUND(I441*H441,2)</f>
        <v>0</v>
      </c>
      <c r="K441" s="129" t="s">
        <v>149</v>
      </c>
      <c r="L441" s="32"/>
      <c r="M441" s="134" t="s">
        <v>19</v>
      </c>
      <c r="N441" s="135" t="s">
        <v>43</v>
      </c>
      <c r="P441" s="136">
        <f>O441*H441</f>
        <v>0</v>
      </c>
      <c r="Q441" s="136">
        <v>9.0000000000000006E-5</v>
      </c>
      <c r="R441" s="136">
        <f>Q441*H441</f>
        <v>5.4000000000000001E-4</v>
      </c>
      <c r="S441" s="136">
        <v>0</v>
      </c>
      <c r="T441" s="137">
        <f>S441*H441</f>
        <v>0</v>
      </c>
      <c r="AR441" s="138" t="s">
        <v>272</v>
      </c>
      <c r="AT441" s="138" t="s">
        <v>145</v>
      </c>
      <c r="AU441" s="138" t="s">
        <v>82</v>
      </c>
      <c r="AY441" s="17" t="s">
        <v>142</v>
      </c>
      <c r="BE441" s="139">
        <f>IF(N441="základní",J441,0)</f>
        <v>0</v>
      </c>
      <c r="BF441" s="139">
        <f>IF(N441="snížená",J441,0)</f>
        <v>0</v>
      </c>
      <c r="BG441" s="139">
        <f>IF(N441="zákl. přenesená",J441,0)</f>
        <v>0</v>
      </c>
      <c r="BH441" s="139">
        <f>IF(N441="sníž. přenesená",J441,0)</f>
        <v>0</v>
      </c>
      <c r="BI441" s="139">
        <f>IF(N441="nulová",J441,0)</f>
        <v>0</v>
      </c>
      <c r="BJ441" s="17" t="s">
        <v>80</v>
      </c>
      <c r="BK441" s="139">
        <f>ROUND(I441*H441,2)</f>
        <v>0</v>
      </c>
      <c r="BL441" s="17" t="s">
        <v>272</v>
      </c>
      <c r="BM441" s="138" t="s">
        <v>599</v>
      </c>
    </row>
    <row r="442" spans="2:65" s="1" customFormat="1" ht="19.5">
      <c r="B442" s="32"/>
      <c r="D442" s="140" t="s">
        <v>152</v>
      </c>
      <c r="F442" s="141" t="s">
        <v>600</v>
      </c>
      <c r="I442" s="142"/>
      <c r="L442" s="32"/>
      <c r="M442" s="143"/>
      <c r="T442" s="53"/>
      <c r="AT442" s="17" t="s">
        <v>152</v>
      </c>
      <c r="AU442" s="17" t="s">
        <v>82</v>
      </c>
    </row>
    <row r="443" spans="2:65" s="1" customFormat="1" ht="11.25">
      <c r="B443" s="32"/>
      <c r="D443" s="144" t="s">
        <v>154</v>
      </c>
      <c r="F443" s="145" t="s">
        <v>601</v>
      </c>
      <c r="I443" s="142"/>
      <c r="L443" s="32"/>
      <c r="M443" s="143"/>
      <c r="T443" s="53"/>
      <c r="AT443" s="17" t="s">
        <v>154</v>
      </c>
      <c r="AU443" s="17" t="s">
        <v>82</v>
      </c>
    </row>
    <row r="444" spans="2:65" s="1" customFormat="1" ht="16.5" customHeight="1">
      <c r="B444" s="32"/>
      <c r="C444" s="166" t="s">
        <v>602</v>
      </c>
      <c r="D444" s="166" t="s">
        <v>174</v>
      </c>
      <c r="E444" s="167" t="s">
        <v>603</v>
      </c>
      <c r="F444" s="168" t="s">
        <v>604</v>
      </c>
      <c r="G444" s="169" t="s">
        <v>161</v>
      </c>
      <c r="H444" s="170">
        <v>6</v>
      </c>
      <c r="I444" s="171"/>
      <c r="J444" s="172">
        <f>ROUND(I444*H444,2)</f>
        <v>0</v>
      </c>
      <c r="K444" s="168" t="s">
        <v>149</v>
      </c>
      <c r="L444" s="173"/>
      <c r="M444" s="174" t="s">
        <v>19</v>
      </c>
      <c r="N444" s="175" t="s">
        <v>43</v>
      </c>
      <c r="P444" s="136">
        <f>O444*H444</f>
        <v>0</v>
      </c>
      <c r="Q444" s="136">
        <v>1.4999999999999999E-4</v>
      </c>
      <c r="R444" s="136">
        <f>Q444*H444</f>
        <v>8.9999999999999998E-4</v>
      </c>
      <c r="S444" s="136">
        <v>0</v>
      </c>
      <c r="T444" s="137">
        <f>S444*H444</f>
        <v>0</v>
      </c>
      <c r="AR444" s="138" t="s">
        <v>83</v>
      </c>
      <c r="AT444" s="138" t="s">
        <v>174</v>
      </c>
      <c r="AU444" s="138" t="s">
        <v>82</v>
      </c>
      <c r="AY444" s="17" t="s">
        <v>142</v>
      </c>
      <c r="BE444" s="139">
        <f>IF(N444="základní",J444,0)</f>
        <v>0</v>
      </c>
      <c r="BF444" s="139">
        <f>IF(N444="snížená",J444,0)</f>
        <v>0</v>
      </c>
      <c r="BG444" s="139">
        <f>IF(N444="zákl. přenesená",J444,0)</f>
        <v>0</v>
      </c>
      <c r="BH444" s="139">
        <f>IF(N444="sníž. přenesená",J444,0)</f>
        <v>0</v>
      </c>
      <c r="BI444" s="139">
        <f>IF(N444="nulová",J444,0)</f>
        <v>0</v>
      </c>
      <c r="BJ444" s="17" t="s">
        <v>80</v>
      </c>
      <c r="BK444" s="139">
        <f>ROUND(I444*H444,2)</f>
        <v>0</v>
      </c>
      <c r="BL444" s="17" t="s">
        <v>272</v>
      </c>
      <c r="BM444" s="138" t="s">
        <v>605</v>
      </c>
    </row>
    <row r="445" spans="2:65" s="1" customFormat="1" ht="11.25">
      <c r="B445" s="32"/>
      <c r="D445" s="140" t="s">
        <v>152</v>
      </c>
      <c r="F445" s="141" t="s">
        <v>604</v>
      </c>
      <c r="I445" s="142"/>
      <c r="L445" s="32"/>
      <c r="M445" s="143"/>
      <c r="T445" s="53"/>
      <c r="AT445" s="17" t="s">
        <v>152</v>
      </c>
      <c r="AU445" s="17" t="s">
        <v>82</v>
      </c>
    </row>
    <row r="446" spans="2:65" s="1" customFormat="1" ht="24.2" customHeight="1">
      <c r="B446" s="32"/>
      <c r="C446" s="166" t="s">
        <v>606</v>
      </c>
      <c r="D446" s="166" t="s">
        <v>174</v>
      </c>
      <c r="E446" s="167" t="s">
        <v>607</v>
      </c>
      <c r="F446" s="168" t="s">
        <v>608</v>
      </c>
      <c r="G446" s="169" t="s">
        <v>201</v>
      </c>
      <c r="H446" s="170">
        <v>6</v>
      </c>
      <c r="I446" s="171"/>
      <c r="J446" s="172">
        <f>ROUND(I446*H446,2)</f>
        <v>0</v>
      </c>
      <c r="K446" s="168" t="s">
        <v>149</v>
      </c>
      <c r="L446" s="173"/>
      <c r="M446" s="174" t="s">
        <v>19</v>
      </c>
      <c r="N446" s="175" t="s">
        <v>43</v>
      </c>
      <c r="P446" s="136">
        <f>O446*H446</f>
        <v>0</v>
      </c>
      <c r="Q446" s="136">
        <v>1.2E-4</v>
      </c>
      <c r="R446" s="136">
        <f>Q446*H446</f>
        <v>7.2000000000000005E-4</v>
      </c>
      <c r="S446" s="136">
        <v>0</v>
      </c>
      <c r="T446" s="137">
        <f>S446*H446</f>
        <v>0</v>
      </c>
      <c r="AR446" s="138" t="s">
        <v>83</v>
      </c>
      <c r="AT446" s="138" t="s">
        <v>174</v>
      </c>
      <c r="AU446" s="138" t="s">
        <v>82</v>
      </c>
      <c r="AY446" s="17" t="s">
        <v>142</v>
      </c>
      <c r="BE446" s="139">
        <f>IF(N446="základní",J446,0)</f>
        <v>0</v>
      </c>
      <c r="BF446" s="139">
        <f>IF(N446="snížená",J446,0)</f>
        <v>0</v>
      </c>
      <c r="BG446" s="139">
        <f>IF(N446="zákl. přenesená",J446,0)</f>
        <v>0</v>
      </c>
      <c r="BH446" s="139">
        <f>IF(N446="sníž. přenesená",J446,0)</f>
        <v>0</v>
      </c>
      <c r="BI446" s="139">
        <f>IF(N446="nulová",J446,0)</f>
        <v>0</v>
      </c>
      <c r="BJ446" s="17" t="s">
        <v>80</v>
      </c>
      <c r="BK446" s="139">
        <f>ROUND(I446*H446,2)</f>
        <v>0</v>
      </c>
      <c r="BL446" s="17" t="s">
        <v>272</v>
      </c>
      <c r="BM446" s="138" t="s">
        <v>609</v>
      </c>
    </row>
    <row r="447" spans="2:65" s="1" customFormat="1" ht="11.25">
      <c r="B447" s="32"/>
      <c r="D447" s="140" t="s">
        <v>152</v>
      </c>
      <c r="F447" s="141" t="s">
        <v>608</v>
      </c>
      <c r="I447" s="142"/>
      <c r="L447" s="32"/>
      <c r="M447" s="143"/>
      <c r="T447" s="53"/>
      <c r="AT447" s="17" t="s">
        <v>152</v>
      </c>
      <c r="AU447" s="17" t="s">
        <v>82</v>
      </c>
    </row>
    <row r="448" spans="2:65" s="1" customFormat="1" ht="24.2" customHeight="1">
      <c r="B448" s="32"/>
      <c r="C448" s="127" t="s">
        <v>610</v>
      </c>
      <c r="D448" s="127" t="s">
        <v>145</v>
      </c>
      <c r="E448" s="128" t="s">
        <v>611</v>
      </c>
      <c r="F448" s="129" t="s">
        <v>612</v>
      </c>
      <c r="G448" s="130" t="s">
        <v>530</v>
      </c>
      <c r="H448" s="131">
        <v>2</v>
      </c>
      <c r="I448" s="132"/>
      <c r="J448" s="133">
        <f>ROUND(I448*H448,2)</f>
        <v>0</v>
      </c>
      <c r="K448" s="129" t="s">
        <v>149</v>
      </c>
      <c r="L448" s="32"/>
      <c r="M448" s="134" t="s">
        <v>19</v>
      </c>
      <c r="N448" s="135" t="s">
        <v>43</v>
      </c>
      <c r="P448" s="136">
        <f>O448*H448</f>
        <v>0</v>
      </c>
      <c r="Q448" s="136">
        <v>1.8E-3</v>
      </c>
      <c r="R448" s="136">
        <f>Q448*H448</f>
        <v>3.5999999999999999E-3</v>
      </c>
      <c r="S448" s="136">
        <v>0</v>
      </c>
      <c r="T448" s="137">
        <f>S448*H448</f>
        <v>0</v>
      </c>
      <c r="AR448" s="138" t="s">
        <v>272</v>
      </c>
      <c r="AT448" s="138" t="s">
        <v>145</v>
      </c>
      <c r="AU448" s="138" t="s">
        <v>82</v>
      </c>
      <c r="AY448" s="17" t="s">
        <v>142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7" t="s">
        <v>80</v>
      </c>
      <c r="BK448" s="139">
        <f>ROUND(I448*H448,2)</f>
        <v>0</v>
      </c>
      <c r="BL448" s="17" t="s">
        <v>272</v>
      </c>
      <c r="BM448" s="138" t="s">
        <v>613</v>
      </c>
    </row>
    <row r="449" spans="2:65" s="1" customFormat="1" ht="19.5">
      <c r="B449" s="32"/>
      <c r="D449" s="140" t="s">
        <v>152</v>
      </c>
      <c r="F449" s="141" t="s">
        <v>614</v>
      </c>
      <c r="I449" s="142"/>
      <c r="L449" s="32"/>
      <c r="M449" s="143"/>
      <c r="T449" s="53"/>
      <c r="AT449" s="17" t="s">
        <v>152</v>
      </c>
      <c r="AU449" s="17" t="s">
        <v>82</v>
      </c>
    </row>
    <row r="450" spans="2:65" s="1" customFormat="1" ht="11.25">
      <c r="B450" s="32"/>
      <c r="D450" s="144" t="s">
        <v>154</v>
      </c>
      <c r="F450" s="145" t="s">
        <v>615</v>
      </c>
      <c r="I450" s="142"/>
      <c r="L450" s="32"/>
      <c r="M450" s="143"/>
      <c r="T450" s="53"/>
      <c r="AT450" s="17" t="s">
        <v>154</v>
      </c>
      <c r="AU450" s="17" t="s">
        <v>82</v>
      </c>
    </row>
    <row r="451" spans="2:65" s="1" customFormat="1" ht="21.75" customHeight="1">
      <c r="B451" s="32"/>
      <c r="C451" s="127" t="s">
        <v>616</v>
      </c>
      <c r="D451" s="127" t="s">
        <v>145</v>
      </c>
      <c r="E451" s="128" t="s">
        <v>617</v>
      </c>
      <c r="F451" s="129" t="s">
        <v>618</v>
      </c>
      <c r="G451" s="130" t="s">
        <v>530</v>
      </c>
      <c r="H451" s="131">
        <v>1</v>
      </c>
      <c r="I451" s="132"/>
      <c r="J451" s="133">
        <f>ROUND(I451*H451,2)</f>
        <v>0</v>
      </c>
      <c r="K451" s="129" t="s">
        <v>149</v>
      </c>
      <c r="L451" s="32"/>
      <c r="M451" s="134" t="s">
        <v>19</v>
      </c>
      <c r="N451" s="135" t="s">
        <v>43</v>
      </c>
      <c r="P451" s="136">
        <f>O451*H451</f>
        <v>0</v>
      </c>
      <c r="Q451" s="136">
        <v>1.8E-3</v>
      </c>
      <c r="R451" s="136">
        <f>Q451*H451</f>
        <v>1.8E-3</v>
      </c>
      <c r="S451" s="136">
        <v>0</v>
      </c>
      <c r="T451" s="137">
        <f>S451*H451</f>
        <v>0</v>
      </c>
      <c r="AR451" s="138" t="s">
        <v>272</v>
      </c>
      <c r="AT451" s="138" t="s">
        <v>145</v>
      </c>
      <c r="AU451" s="138" t="s">
        <v>82</v>
      </c>
      <c r="AY451" s="17" t="s">
        <v>142</v>
      </c>
      <c r="BE451" s="139">
        <f>IF(N451="základní",J451,0)</f>
        <v>0</v>
      </c>
      <c r="BF451" s="139">
        <f>IF(N451="snížená",J451,0)</f>
        <v>0</v>
      </c>
      <c r="BG451" s="139">
        <f>IF(N451="zákl. přenesená",J451,0)</f>
        <v>0</v>
      </c>
      <c r="BH451" s="139">
        <f>IF(N451="sníž. přenesená",J451,0)</f>
        <v>0</v>
      </c>
      <c r="BI451" s="139">
        <f>IF(N451="nulová",J451,0)</f>
        <v>0</v>
      </c>
      <c r="BJ451" s="17" t="s">
        <v>80</v>
      </c>
      <c r="BK451" s="139">
        <f>ROUND(I451*H451,2)</f>
        <v>0</v>
      </c>
      <c r="BL451" s="17" t="s">
        <v>272</v>
      </c>
      <c r="BM451" s="138" t="s">
        <v>619</v>
      </c>
    </row>
    <row r="452" spans="2:65" s="1" customFormat="1" ht="11.25">
      <c r="B452" s="32"/>
      <c r="D452" s="140" t="s">
        <v>152</v>
      </c>
      <c r="F452" s="141" t="s">
        <v>620</v>
      </c>
      <c r="I452" s="142"/>
      <c r="L452" s="32"/>
      <c r="M452" s="143"/>
      <c r="T452" s="53"/>
      <c r="AT452" s="17" t="s">
        <v>152</v>
      </c>
      <c r="AU452" s="17" t="s">
        <v>82</v>
      </c>
    </row>
    <row r="453" spans="2:65" s="1" customFormat="1" ht="11.25">
      <c r="B453" s="32"/>
      <c r="D453" s="144" t="s">
        <v>154</v>
      </c>
      <c r="F453" s="145" t="s">
        <v>621</v>
      </c>
      <c r="I453" s="142"/>
      <c r="L453" s="32"/>
      <c r="M453" s="143"/>
      <c r="T453" s="53"/>
      <c r="AT453" s="17" t="s">
        <v>154</v>
      </c>
      <c r="AU453" s="17" t="s">
        <v>82</v>
      </c>
    </row>
    <row r="454" spans="2:65" s="1" customFormat="1" ht="24.2" customHeight="1">
      <c r="B454" s="32"/>
      <c r="C454" s="127" t="s">
        <v>622</v>
      </c>
      <c r="D454" s="127" t="s">
        <v>145</v>
      </c>
      <c r="E454" s="128" t="s">
        <v>623</v>
      </c>
      <c r="F454" s="129" t="s">
        <v>624</v>
      </c>
      <c r="G454" s="130" t="s">
        <v>167</v>
      </c>
      <c r="H454" s="131">
        <v>0.04</v>
      </c>
      <c r="I454" s="132"/>
      <c r="J454" s="133">
        <f>ROUND(I454*H454,2)</f>
        <v>0</v>
      </c>
      <c r="K454" s="129" t="s">
        <v>149</v>
      </c>
      <c r="L454" s="32"/>
      <c r="M454" s="134" t="s">
        <v>19</v>
      </c>
      <c r="N454" s="135" t="s">
        <v>43</v>
      </c>
      <c r="P454" s="136">
        <f>O454*H454</f>
        <v>0</v>
      </c>
      <c r="Q454" s="136">
        <v>0</v>
      </c>
      <c r="R454" s="136">
        <f>Q454*H454</f>
        <v>0</v>
      </c>
      <c r="S454" s="136">
        <v>0</v>
      </c>
      <c r="T454" s="137">
        <f>S454*H454</f>
        <v>0</v>
      </c>
      <c r="AR454" s="138" t="s">
        <v>272</v>
      </c>
      <c r="AT454" s="138" t="s">
        <v>145</v>
      </c>
      <c r="AU454" s="138" t="s">
        <v>82</v>
      </c>
      <c r="AY454" s="17" t="s">
        <v>142</v>
      </c>
      <c r="BE454" s="139">
        <f>IF(N454="základní",J454,0)</f>
        <v>0</v>
      </c>
      <c r="BF454" s="139">
        <f>IF(N454="snížená",J454,0)</f>
        <v>0</v>
      </c>
      <c r="BG454" s="139">
        <f>IF(N454="zákl. přenesená",J454,0)</f>
        <v>0</v>
      </c>
      <c r="BH454" s="139">
        <f>IF(N454="sníž. přenesená",J454,0)</f>
        <v>0</v>
      </c>
      <c r="BI454" s="139">
        <f>IF(N454="nulová",J454,0)</f>
        <v>0</v>
      </c>
      <c r="BJ454" s="17" t="s">
        <v>80</v>
      </c>
      <c r="BK454" s="139">
        <f>ROUND(I454*H454,2)</f>
        <v>0</v>
      </c>
      <c r="BL454" s="17" t="s">
        <v>272</v>
      </c>
      <c r="BM454" s="138" t="s">
        <v>625</v>
      </c>
    </row>
    <row r="455" spans="2:65" s="1" customFormat="1" ht="29.25">
      <c r="B455" s="32"/>
      <c r="D455" s="140" t="s">
        <v>152</v>
      </c>
      <c r="F455" s="141" t="s">
        <v>626</v>
      </c>
      <c r="I455" s="142"/>
      <c r="L455" s="32"/>
      <c r="M455" s="143"/>
      <c r="T455" s="53"/>
      <c r="AT455" s="17" t="s">
        <v>152</v>
      </c>
      <c r="AU455" s="17" t="s">
        <v>82</v>
      </c>
    </row>
    <row r="456" spans="2:65" s="1" customFormat="1" ht="11.25">
      <c r="B456" s="32"/>
      <c r="D456" s="144" t="s">
        <v>154</v>
      </c>
      <c r="F456" s="145" t="s">
        <v>627</v>
      </c>
      <c r="I456" s="142"/>
      <c r="L456" s="32"/>
      <c r="M456" s="143"/>
      <c r="T456" s="53"/>
      <c r="AT456" s="17" t="s">
        <v>154</v>
      </c>
      <c r="AU456" s="17" t="s">
        <v>82</v>
      </c>
    </row>
    <row r="457" spans="2:65" s="11" customFormat="1" ht="22.9" customHeight="1">
      <c r="B457" s="115"/>
      <c r="D457" s="116" t="s">
        <v>71</v>
      </c>
      <c r="E457" s="125" t="s">
        <v>628</v>
      </c>
      <c r="F457" s="125" t="s">
        <v>629</v>
      </c>
      <c r="I457" s="118"/>
      <c r="J457" s="126">
        <f>BK457</f>
        <v>0</v>
      </c>
      <c r="L457" s="115"/>
      <c r="M457" s="120"/>
      <c r="P457" s="121">
        <f>SUM(P458:P478)</f>
        <v>0</v>
      </c>
      <c r="R457" s="121">
        <f>SUM(R458:R478)</f>
        <v>0.14140000000000003</v>
      </c>
      <c r="T457" s="122">
        <f>SUM(T458:T478)</f>
        <v>0.05</v>
      </c>
      <c r="AR457" s="116" t="s">
        <v>82</v>
      </c>
      <c r="AT457" s="123" t="s">
        <v>71</v>
      </c>
      <c r="AU457" s="123" t="s">
        <v>80</v>
      </c>
      <c r="AY457" s="116" t="s">
        <v>142</v>
      </c>
      <c r="BK457" s="124">
        <f>SUM(BK458:BK478)</f>
        <v>0</v>
      </c>
    </row>
    <row r="458" spans="2:65" s="1" customFormat="1" ht="21.75" customHeight="1">
      <c r="B458" s="32"/>
      <c r="C458" s="127" t="s">
        <v>630</v>
      </c>
      <c r="D458" s="127" t="s">
        <v>145</v>
      </c>
      <c r="E458" s="128" t="s">
        <v>631</v>
      </c>
      <c r="F458" s="129" t="s">
        <v>632</v>
      </c>
      <c r="G458" s="130" t="s">
        <v>201</v>
      </c>
      <c r="H458" s="131">
        <v>50</v>
      </c>
      <c r="I458" s="132"/>
      <c r="J458" s="133">
        <f>ROUND(I458*H458,2)</f>
        <v>0</v>
      </c>
      <c r="K458" s="129" t="s">
        <v>149</v>
      </c>
      <c r="L458" s="32"/>
      <c r="M458" s="134" t="s">
        <v>19</v>
      </c>
      <c r="N458" s="135" t="s">
        <v>43</v>
      </c>
      <c r="P458" s="136">
        <f>O458*H458</f>
        <v>0</v>
      </c>
      <c r="Q458" s="136">
        <v>2.0000000000000002E-5</v>
      </c>
      <c r="R458" s="136">
        <f>Q458*H458</f>
        <v>1E-3</v>
      </c>
      <c r="S458" s="136">
        <v>1E-3</v>
      </c>
      <c r="T458" s="137">
        <f>S458*H458</f>
        <v>0.05</v>
      </c>
      <c r="AR458" s="138" t="s">
        <v>272</v>
      </c>
      <c r="AT458" s="138" t="s">
        <v>145</v>
      </c>
      <c r="AU458" s="138" t="s">
        <v>82</v>
      </c>
      <c r="AY458" s="17" t="s">
        <v>142</v>
      </c>
      <c r="BE458" s="139">
        <f>IF(N458="základní",J458,0)</f>
        <v>0</v>
      </c>
      <c r="BF458" s="139">
        <f>IF(N458="snížená",J458,0)</f>
        <v>0</v>
      </c>
      <c r="BG458" s="139">
        <f>IF(N458="zákl. přenesená",J458,0)</f>
        <v>0</v>
      </c>
      <c r="BH458" s="139">
        <f>IF(N458="sníž. přenesená",J458,0)</f>
        <v>0</v>
      </c>
      <c r="BI458" s="139">
        <f>IF(N458="nulová",J458,0)</f>
        <v>0</v>
      </c>
      <c r="BJ458" s="17" t="s">
        <v>80</v>
      </c>
      <c r="BK458" s="139">
        <f>ROUND(I458*H458,2)</f>
        <v>0</v>
      </c>
      <c r="BL458" s="17" t="s">
        <v>272</v>
      </c>
      <c r="BM458" s="138" t="s">
        <v>633</v>
      </c>
    </row>
    <row r="459" spans="2:65" s="1" customFormat="1" ht="11.25">
      <c r="B459" s="32"/>
      <c r="D459" s="140" t="s">
        <v>152</v>
      </c>
      <c r="F459" s="141" t="s">
        <v>634</v>
      </c>
      <c r="I459" s="142"/>
      <c r="L459" s="32"/>
      <c r="M459" s="143"/>
      <c r="T459" s="53"/>
      <c r="AT459" s="17" t="s">
        <v>152</v>
      </c>
      <c r="AU459" s="17" t="s">
        <v>82</v>
      </c>
    </row>
    <row r="460" spans="2:65" s="1" customFormat="1" ht="11.25">
      <c r="B460" s="32"/>
      <c r="D460" s="144" t="s">
        <v>154</v>
      </c>
      <c r="F460" s="145" t="s">
        <v>635</v>
      </c>
      <c r="I460" s="142"/>
      <c r="L460" s="32"/>
      <c r="M460" s="143"/>
      <c r="T460" s="53"/>
      <c r="AT460" s="17" t="s">
        <v>154</v>
      </c>
      <c r="AU460" s="17" t="s">
        <v>82</v>
      </c>
    </row>
    <row r="461" spans="2:65" s="1" customFormat="1" ht="24.2" customHeight="1">
      <c r="B461" s="32"/>
      <c r="C461" s="127" t="s">
        <v>636</v>
      </c>
      <c r="D461" s="127" t="s">
        <v>145</v>
      </c>
      <c r="E461" s="128" t="s">
        <v>637</v>
      </c>
      <c r="F461" s="129" t="s">
        <v>638</v>
      </c>
      <c r="G461" s="130" t="s">
        <v>201</v>
      </c>
      <c r="H461" s="131">
        <v>30</v>
      </c>
      <c r="I461" s="132"/>
      <c r="J461" s="133">
        <f>ROUND(I461*H461,2)</f>
        <v>0</v>
      </c>
      <c r="K461" s="129" t="s">
        <v>149</v>
      </c>
      <c r="L461" s="32"/>
      <c r="M461" s="134" t="s">
        <v>19</v>
      </c>
      <c r="N461" s="135" t="s">
        <v>43</v>
      </c>
      <c r="P461" s="136">
        <f>O461*H461</f>
        <v>0</v>
      </c>
      <c r="Q461" s="136">
        <v>1.48E-3</v>
      </c>
      <c r="R461" s="136">
        <f>Q461*H461</f>
        <v>4.4400000000000002E-2</v>
      </c>
      <c r="S461" s="136">
        <v>0</v>
      </c>
      <c r="T461" s="137">
        <f>S461*H461</f>
        <v>0</v>
      </c>
      <c r="AR461" s="138" t="s">
        <v>272</v>
      </c>
      <c r="AT461" s="138" t="s">
        <v>145</v>
      </c>
      <c r="AU461" s="138" t="s">
        <v>82</v>
      </c>
      <c r="AY461" s="17" t="s">
        <v>142</v>
      </c>
      <c r="BE461" s="139">
        <f>IF(N461="základní",J461,0)</f>
        <v>0</v>
      </c>
      <c r="BF461" s="139">
        <f>IF(N461="snížená",J461,0)</f>
        <v>0</v>
      </c>
      <c r="BG461" s="139">
        <f>IF(N461="zákl. přenesená",J461,0)</f>
        <v>0</v>
      </c>
      <c r="BH461" s="139">
        <f>IF(N461="sníž. přenesená",J461,0)</f>
        <v>0</v>
      </c>
      <c r="BI461" s="139">
        <f>IF(N461="nulová",J461,0)</f>
        <v>0</v>
      </c>
      <c r="BJ461" s="17" t="s">
        <v>80</v>
      </c>
      <c r="BK461" s="139">
        <f>ROUND(I461*H461,2)</f>
        <v>0</v>
      </c>
      <c r="BL461" s="17" t="s">
        <v>272</v>
      </c>
      <c r="BM461" s="138" t="s">
        <v>639</v>
      </c>
    </row>
    <row r="462" spans="2:65" s="1" customFormat="1" ht="29.25">
      <c r="B462" s="32"/>
      <c r="D462" s="140" t="s">
        <v>152</v>
      </c>
      <c r="F462" s="141" t="s">
        <v>640</v>
      </c>
      <c r="I462" s="142"/>
      <c r="L462" s="32"/>
      <c r="M462" s="143"/>
      <c r="T462" s="53"/>
      <c r="AT462" s="17" t="s">
        <v>152</v>
      </c>
      <c r="AU462" s="17" t="s">
        <v>82</v>
      </c>
    </row>
    <row r="463" spans="2:65" s="1" customFormat="1" ht="11.25">
      <c r="B463" s="32"/>
      <c r="D463" s="144" t="s">
        <v>154</v>
      </c>
      <c r="F463" s="145" t="s">
        <v>641</v>
      </c>
      <c r="I463" s="142"/>
      <c r="L463" s="32"/>
      <c r="M463" s="143"/>
      <c r="T463" s="53"/>
      <c r="AT463" s="17" t="s">
        <v>154</v>
      </c>
      <c r="AU463" s="17" t="s">
        <v>82</v>
      </c>
    </row>
    <row r="464" spans="2:65" s="1" customFormat="1" ht="24.2" customHeight="1">
      <c r="B464" s="32"/>
      <c r="C464" s="127" t="s">
        <v>642</v>
      </c>
      <c r="D464" s="127" t="s">
        <v>145</v>
      </c>
      <c r="E464" s="128" t="s">
        <v>643</v>
      </c>
      <c r="F464" s="129" t="s">
        <v>644</v>
      </c>
      <c r="G464" s="130" t="s">
        <v>201</v>
      </c>
      <c r="H464" s="131">
        <v>20</v>
      </c>
      <c r="I464" s="132"/>
      <c r="J464" s="133">
        <f>ROUND(I464*H464,2)</f>
        <v>0</v>
      </c>
      <c r="K464" s="129" t="s">
        <v>149</v>
      </c>
      <c r="L464" s="32"/>
      <c r="M464" s="134" t="s">
        <v>19</v>
      </c>
      <c r="N464" s="135" t="s">
        <v>43</v>
      </c>
      <c r="P464" s="136">
        <f>O464*H464</f>
        <v>0</v>
      </c>
      <c r="Q464" s="136">
        <v>1.89E-3</v>
      </c>
      <c r="R464" s="136">
        <f>Q464*H464</f>
        <v>3.78E-2</v>
      </c>
      <c r="S464" s="136">
        <v>0</v>
      </c>
      <c r="T464" s="137">
        <f>S464*H464</f>
        <v>0</v>
      </c>
      <c r="AR464" s="138" t="s">
        <v>272</v>
      </c>
      <c r="AT464" s="138" t="s">
        <v>145</v>
      </c>
      <c r="AU464" s="138" t="s">
        <v>82</v>
      </c>
      <c r="AY464" s="17" t="s">
        <v>142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7" t="s">
        <v>80</v>
      </c>
      <c r="BK464" s="139">
        <f>ROUND(I464*H464,2)</f>
        <v>0</v>
      </c>
      <c r="BL464" s="17" t="s">
        <v>272</v>
      </c>
      <c r="BM464" s="138" t="s">
        <v>645</v>
      </c>
    </row>
    <row r="465" spans="2:65" s="1" customFormat="1" ht="29.25">
      <c r="B465" s="32"/>
      <c r="D465" s="140" t="s">
        <v>152</v>
      </c>
      <c r="F465" s="141" t="s">
        <v>646</v>
      </c>
      <c r="I465" s="142"/>
      <c r="L465" s="32"/>
      <c r="M465" s="143"/>
      <c r="T465" s="53"/>
      <c r="AT465" s="17" t="s">
        <v>152</v>
      </c>
      <c r="AU465" s="17" t="s">
        <v>82</v>
      </c>
    </row>
    <row r="466" spans="2:65" s="1" customFormat="1" ht="11.25">
      <c r="B466" s="32"/>
      <c r="D466" s="144" t="s">
        <v>154</v>
      </c>
      <c r="F466" s="145" t="s">
        <v>647</v>
      </c>
      <c r="I466" s="142"/>
      <c r="L466" s="32"/>
      <c r="M466" s="143"/>
      <c r="T466" s="53"/>
      <c r="AT466" s="17" t="s">
        <v>154</v>
      </c>
      <c r="AU466" s="17" t="s">
        <v>82</v>
      </c>
    </row>
    <row r="467" spans="2:65" s="1" customFormat="1" ht="24.2" customHeight="1">
      <c r="B467" s="32"/>
      <c r="C467" s="127" t="s">
        <v>648</v>
      </c>
      <c r="D467" s="127" t="s">
        <v>145</v>
      </c>
      <c r="E467" s="128" t="s">
        <v>649</v>
      </c>
      <c r="F467" s="129" t="s">
        <v>650</v>
      </c>
      <c r="G467" s="130" t="s">
        <v>201</v>
      </c>
      <c r="H467" s="131">
        <v>20</v>
      </c>
      <c r="I467" s="132"/>
      <c r="J467" s="133">
        <f>ROUND(I467*H467,2)</f>
        <v>0</v>
      </c>
      <c r="K467" s="129" t="s">
        <v>149</v>
      </c>
      <c r="L467" s="32"/>
      <c r="M467" s="134" t="s">
        <v>19</v>
      </c>
      <c r="N467" s="135" t="s">
        <v>43</v>
      </c>
      <c r="P467" s="136">
        <f>O467*H467</f>
        <v>0</v>
      </c>
      <c r="Q467" s="136">
        <v>2.8400000000000001E-3</v>
      </c>
      <c r="R467" s="136">
        <f>Q467*H467</f>
        <v>5.6800000000000003E-2</v>
      </c>
      <c r="S467" s="136">
        <v>0</v>
      </c>
      <c r="T467" s="137">
        <f>S467*H467</f>
        <v>0</v>
      </c>
      <c r="AR467" s="138" t="s">
        <v>272</v>
      </c>
      <c r="AT467" s="138" t="s">
        <v>145</v>
      </c>
      <c r="AU467" s="138" t="s">
        <v>82</v>
      </c>
      <c r="AY467" s="17" t="s">
        <v>142</v>
      </c>
      <c r="BE467" s="139">
        <f>IF(N467="základní",J467,0)</f>
        <v>0</v>
      </c>
      <c r="BF467" s="139">
        <f>IF(N467="snížená",J467,0)</f>
        <v>0</v>
      </c>
      <c r="BG467" s="139">
        <f>IF(N467="zákl. přenesená",J467,0)</f>
        <v>0</v>
      </c>
      <c r="BH467" s="139">
        <f>IF(N467="sníž. přenesená",J467,0)</f>
        <v>0</v>
      </c>
      <c r="BI467" s="139">
        <f>IF(N467="nulová",J467,0)</f>
        <v>0</v>
      </c>
      <c r="BJ467" s="17" t="s">
        <v>80</v>
      </c>
      <c r="BK467" s="139">
        <f>ROUND(I467*H467,2)</f>
        <v>0</v>
      </c>
      <c r="BL467" s="17" t="s">
        <v>272</v>
      </c>
      <c r="BM467" s="138" t="s">
        <v>651</v>
      </c>
    </row>
    <row r="468" spans="2:65" s="1" customFormat="1" ht="29.25">
      <c r="B468" s="32"/>
      <c r="D468" s="140" t="s">
        <v>152</v>
      </c>
      <c r="F468" s="141" t="s">
        <v>652</v>
      </c>
      <c r="I468" s="142"/>
      <c r="L468" s="32"/>
      <c r="M468" s="143"/>
      <c r="T468" s="53"/>
      <c r="AT468" s="17" t="s">
        <v>152</v>
      </c>
      <c r="AU468" s="17" t="s">
        <v>82</v>
      </c>
    </row>
    <row r="469" spans="2:65" s="1" customFormat="1" ht="11.25">
      <c r="B469" s="32"/>
      <c r="D469" s="144" t="s">
        <v>154</v>
      </c>
      <c r="F469" s="145" t="s">
        <v>653</v>
      </c>
      <c r="I469" s="142"/>
      <c r="L469" s="32"/>
      <c r="M469" s="143"/>
      <c r="T469" s="53"/>
      <c r="AT469" s="17" t="s">
        <v>154</v>
      </c>
      <c r="AU469" s="17" t="s">
        <v>82</v>
      </c>
    </row>
    <row r="470" spans="2:65" s="1" customFormat="1" ht="21.75" customHeight="1">
      <c r="B470" s="32"/>
      <c r="C470" s="127" t="s">
        <v>654</v>
      </c>
      <c r="D470" s="127" t="s">
        <v>145</v>
      </c>
      <c r="E470" s="128" t="s">
        <v>655</v>
      </c>
      <c r="F470" s="129" t="s">
        <v>656</v>
      </c>
      <c r="G470" s="130" t="s">
        <v>201</v>
      </c>
      <c r="H470" s="131">
        <v>70</v>
      </c>
      <c r="I470" s="132"/>
      <c r="J470" s="133">
        <f>ROUND(I470*H470,2)</f>
        <v>0</v>
      </c>
      <c r="K470" s="129" t="s">
        <v>149</v>
      </c>
      <c r="L470" s="32"/>
      <c r="M470" s="134" t="s">
        <v>19</v>
      </c>
      <c r="N470" s="135" t="s">
        <v>43</v>
      </c>
      <c r="P470" s="136">
        <f>O470*H470</f>
        <v>0</v>
      </c>
      <c r="Q470" s="136">
        <v>0</v>
      </c>
      <c r="R470" s="136">
        <f>Q470*H470</f>
        <v>0</v>
      </c>
      <c r="S470" s="136">
        <v>0</v>
      </c>
      <c r="T470" s="137">
        <f>S470*H470</f>
        <v>0</v>
      </c>
      <c r="AR470" s="138" t="s">
        <v>272</v>
      </c>
      <c r="AT470" s="138" t="s">
        <v>145</v>
      </c>
      <c r="AU470" s="138" t="s">
        <v>82</v>
      </c>
      <c r="AY470" s="17" t="s">
        <v>142</v>
      </c>
      <c r="BE470" s="139">
        <f>IF(N470="základní",J470,0)</f>
        <v>0</v>
      </c>
      <c r="BF470" s="139">
        <f>IF(N470="snížená",J470,0)</f>
        <v>0</v>
      </c>
      <c r="BG470" s="139">
        <f>IF(N470="zákl. přenesená",J470,0)</f>
        <v>0</v>
      </c>
      <c r="BH470" s="139">
        <f>IF(N470="sníž. přenesená",J470,0)</f>
        <v>0</v>
      </c>
      <c r="BI470" s="139">
        <f>IF(N470="nulová",J470,0)</f>
        <v>0</v>
      </c>
      <c r="BJ470" s="17" t="s">
        <v>80</v>
      </c>
      <c r="BK470" s="139">
        <f>ROUND(I470*H470,2)</f>
        <v>0</v>
      </c>
      <c r="BL470" s="17" t="s">
        <v>272</v>
      </c>
      <c r="BM470" s="138" t="s">
        <v>657</v>
      </c>
    </row>
    <row r="471" spans="2:65" s="1" customFormat="1" ht="29.25">
      <c r="B471" s="32"/>
      <c r="D471" s="140" t="s">
        <v>152</v>
      </c>
      <c r="F471" s="141" t="s">
        <v>658</v>
      </c>
      <c r="I471" s="142"/>
      <c r="L471" s="32"/>
      <c r="M471" s="143"/>
      <c r="T471" s="53"/>
      <c r="AT471" s="17" t="s">
        <v>152</v>
      </c>
      <c r="AU471" s="17" t="s">
        <v>82</v>
      </c>
    </row>
    <row r="472" spans="2:65" s="1" customFormat="1" ht="11.25">
      <c r="B472" s="32"/>
      <c r="D472" s="144" t="s">
        <v>154</v>
      </c>
      <c r="F472" s="145" t="s">
        <v>659</v>
      </c>
      <c r="I472" s="142"/>
      <c r="L472" s="32"/>
      <c r="M472" s="143"/>
      <c r="T472" s="53"/>
      <c r="AT472" s="17" t="s">
        <v>154</v>
      </c>
      <c r="AU472" s="17" t="s">
        <v>82</v>
      </c>
    </row>
    <row r="473" spans="2:65" s="1" customFormat="1" ht="21.75" customHeight="1">
      <c r="B473" s="32"/>
      <c r="C473" s="127" t="s">
        <v>660</v>
      </c>
      <c r="D473" s="127" t="s">
        <v>145</v>
      </c>
      <c r="E473" s="128" t="s">
        <v>661</v>
      </c>
      <c r="F473" s="129" t="s">
        <v>662</v>
      </c>
      <c r="G473" s="130" t="s">
        <v>161</v>
      </c>
      <c r="H473" s="131">
        <v>2</v>
      </c>
      <c r="I473" s="132"/>
      <c r="J473" s="133">
        <f>ROUND(I473*H473,2)</f>
        <v>0</v>
      </c>
      <c r="K473" s="129" t="s">
        <v>149</v>
      </c>
      <c r="L473" s="32"/>
      <c r="M473" s="134" t="s">
        <v>19</v>
      </c>
      <c r="N473" s="135" t="s">
        <v>43</v>
      </c>
      <c r="P473" s="136">
        <f>O473*H473</f>
        <v>0</v>
      </c>
      <c r="Q473" s="136">
        <v>6.9999999999999999E-4</v>
      </c>
      <c r="R473" s="136">
        <f>Q473*H473</f>
        <v>1.4E-3</v>
      </c>
      <c r="S473" s="136">
        <v>0</v>
      </c>
      <c r="T473" s="137">
        <f>S473*H473</f>
        <v>0</v>
      </c>
      <c r="AR473" s="138" t="s">
        <v>272</v>
      </c>
      <c r="AT473" s="138" t="s">
        <v>145</v>
      </c>
      <c r="AU473" s="138" t="s">
        <v>82</v>
      </c>
      <c r="AY473" s="17" t="s">
        <v>142</v>
      </c>
      <c r="BE473" s="139">
        <f>IF(N473="základní",J473,0)</f>
        <v>0</v>
      </c>
      <c r="BF473" s="139">
        <f>IF(N473="snížená",J473,0)</f>
        <v>0</v>
      </c>
      <c r="BG473" s="139">
        <f>IF(N473="zákl. přenesená",J473,0)</f>
        <v>0</v>
      </c>
      <c r="BH473" s="139">
        <f>IF(N473="sníž. přenesená",J473,0)</f>
        <v>0</v>
      </c>
      <c r="BI473" s="139">
        <f>IF(N473="nulová",J473,0)</f>
        <v>0</v>
      </c>
      <c r="BJ473" s="17" t="s">
        <v>80</v>
      </c>
      <c r="BK473" s="139">
        <f>ROUND(I473*H473,2)</f>
        <v>0</v>
      </c>
      <c r="BL473" s="17" t="s">
        <v>272</v>
      </c>
      <c r="BM473" s="138" t="s">
        <v>663</v>
      </c>
    </row>
    <row r="474" spans="2:65" s="1" customFormat="1" ht="19.5">
      <c r="B474" s="32"/>
      <c r="D474" s="140" t="s">
        <v>152</v>
      </c>
      <c r="F474" s="141" t="s">
        <v>664</v>
      </c>
      <c r="I474" s="142"/>
      <c r="L474" s="32"/>
      <c r="M474" s="143"/>
      <c r="T474" s="53"/>
      <c r="AT474" s="17" t="s">
        <v>152</v>
      </c>
      <c r="AU474" s="17" t="s">
        <v>82</v>
      </c>
    </row>
    <row r="475" spans="2:65" s="1" customFormat="1" ht="11.25">
      <c r="B475" s="32"/>
      <c r="D475" s="144" t="s">
        <v>154</v>
      </c>
      <c r="F475" s="145" t="s">
        <v>665</v>
      </c>
      <c r="I475" s="142"/>
      <c r="L475" s="32"/>
      <c r="M475" s="143"/>
      <c r="T475" s="53"/>
      <c r="AT475" s="17" t="s">
        <v>154</v>
      </c>
      <c r="AU475" s="17" t="s">
        <v>82</v>
      </c>
    </row>
    <row r="476" spans="2:65" s="1" customFormat="1" ht="24.2" customHeight="1">
      <c r="B476" s="32"/>
      <c r="C476" s="127" t="s">
        <v>666</v>
      </c>
      <c r="D476" s="127" t="s">
        <v>145</v>
      </c>
      <c r="E476" s="128" t="s">
        <v>667</v>
      </c>
      <c r="F476" s="129" t="s">
        <v>668</v>
      </c>
      <c r="G476" s="130" t="s">
        <v>167</v>
      </c>
      <c r="H476" s="131">
        <v>0.14099999999999999</v>
      </c>
      <c r="I476" s="132"/>
      <c r="J476" s="133">
        <f>ROUND(I476*H476,2)</f>
        <v>0</v>
      </c>
      <c r="K476" s="129" t="s">
        <v>149</v>
      </c>
      <c r="L476" s="32"/>
      <c r="M476" s="134" t="s">
        <v>19</v>
      </c>
      <c r="N476" s="135" t="s">
        <v>43</v>
      </c>
      <c r="P476" s="136">
        <f>O476*H476</f>
        <v>0</v>
      </c>
      <c r="Q476" s="136">
        <v>0</v>
      </c>
      <c r="R476" s="136">
        <f>Q476*H476</f>
        <v>0</v>
      </c>
      <c r="S476" s="136">
        <v>0</v>
      </c>
      <c r="T476" s="137">
        <f>S476*H476</f>
        <v>0</v>
      </c>
      <c r="AR476" s="138" t="s">
        <v>272</v>
      </c>
      <c r="AT476" s="138" t="s">
        <v>145</v>
      </c>
      <c r="AU476" s="138" t="s">
        <v>82</v>
      </c>
      <c r="AY476" s="17" t="s">
        <v>142</v>
      </c>
      <c r="BE476" s="139">
        <f>IF(N476="základní",J476,0)</f>
        <v>0</v>
      </c>
      <c r="BF476" s="139">
        <f>IF(N476="snížená",J476,0)</f>
        <v>0</v>
      </c>
      <c r="BG476" s="139">
        <f>IF(N476="zákl. přenesená",J476,0)</f>
        <v>0</v>
      </c>
      <c r="BH476" s="139">
        <f>IF(N476="sníž. přenesená",J476,0)</f>
        <v>0</v>
      </c>
      <c r="BI476" s="139">
        <f>IF(N476="nulová",J476,0)</f>
        <v>0</v>
      </c>
      <c r="BJ476" s="17" t="s">
        <v>80</v>
      </c>
      <c r="BK476" s="139">
        <f>ROUND(I476*H476,2)</f>
        <v>0</v>
      </c>
      <c r="BL476" s="17" t="s">
        <v>272</v>
      </c>
      <c r="BM476" s="138" t="s">
        <v>669</v>
      </c>
    </row>
    <row r="477" spans="2:65" s="1" customFormat="1" ht="29.25">
      <c r="B477" s="32"/>
      <c r="D477" s="140" t="s">
        <v>152</v>
      </c>
      <c r="F477" s="141" t="s">
        <v>670</v>
      </c>
      <c r="I477" s="142"/>
      <c r="L477" s="32"/>
      <c r="M477" s="143"/>
      <c r="T477" s="53"/>
      <c r="AT477" s="17" t="s">
        <v>152</v>
      </c>
      <c r="AU477" s="17" t="s">
        <v>82</v>
      </c>
    </row>
    <row r="478" spans="2:65" s="1" customFormat="1" ht="11.25">
      <c r="B478" s="32"/>
      <c r="D478" s="144" t="s">
        <v>154</v>
      </c>
      <c r="F478" s="145" t="s">
        <v>671</v>
      </c>
      <c r="I478" s="142"/>
      <c r="L478" s="32"/>
      <c r="M478" s="143"/>
      <c r="T478" s="53"/>
      <c r="AT478" s="17" t="s">
        <v>154</v>
      </c>
      <c r="AU478" s="17" t="s">
        <v>82</v>
      </c>
    </row>
    <row r="479" spans="2:65" s="11" customFormat="1" ht="22.9" customHeight="1">
      <c r="B479" s="115"/>
      <c r="D479" s="116" t="s">
        <v>71</v>
      </c>
      <c r="E479" s="125" t="s">
        <v>672</v>
      </c>
      <c r="F479" s="125" t="s">
        <v>673</v>
      </c>
      <c r="I479" s="118"/>
      <c r="J479" s="126">
        <f>BK479</f>
        <v>0</v>
      </c>
      <c r="L479" s="115"/>
      <c r="M479" s="120"/>
      <c r="P479" s="121">
        <f>SUM(P480:P488)</f>
        <v>0</v>
      </c>
      <c r="R479" s="121">
        <f>SUM(R480:R488)</f>
        <v>1.0499999999999999E-3</v>
      </c>
      <c r="T479" s="122">
        <f>SUM(T480:T488)</f>
        <v>0</v>
      </c>
      <c r="AR479" s="116" t="s">
        <v>82</v>
      </c>
      <c r="AT479" s="123" t="s">
        <v>71</v>
      </c>
      <c r="AU479" s="123" t="s">
        <v>80</v>
      </c>
      <c r="AY479" s="116" t="s">
        <v>142</v>
      </c>
      <c r="BK479" s="124">
        <f>SUM(BK480:BK488)</f>
        <v>0</v>
      </c>
    </row>
    <row r="480" spans="2:65" s="1" customFormat="1" ht="24.2" customHeight="1">
      <c r="B480" s="32"/>
      <c r="C480" s="127" t="s">
        <v>674</v>
      </c>
      <c r="D480" s="127" t="s">
        <v>145</v>
      </c>
      <c r="E480" s="128" t="s">
        <v>675</v>
      </c>
      <c r="F480" s="129" t="s">
        <v>676</v>
      </c>
      <c r="G480" s="130" t="s">
        <v>161</v>
      </c>
      <c r="H480" s="131">
        <v>1</v>
      </c>
      <c r="I480" s="132"/>
      <c r="J480" s="133">
        <f>ROUND(I480*H480,2)</f>
        <v>0</v>
      </c>
      <c r="K480" s="129" t="s">
        <v>149</v>
      </c>
      <c r="L480" s="32"/>
      <c r="M480" s="134" t="s">
        <v>19</v>
      </c>
      <c r="N480" s="135" t="s">
        <v>43</v>
      </c>
      <c r="P480" s="136">
        <f>O480*H480</f>
        <v>0</v>
      </c>
      <c r="Q480" s="136">
        <v>2.5999999999999998E-4</v>
      </c>
      <c r="R480" s="136">
        <f>Q480*H480</f>
        <v>2.5999999999999998E-4</v>
      </c>
      <c r="S480" s="136">
        <v>0</v>
      </c>
      <c r="T480" s="137">
        <f>S480*H480</f>
        <v>0</v>
      </c>
      <c r="AR480" s="138" t="s">
        <v>272</v>
      </c>
      <c r="AT480" s="138" t="s">
        <v>145</v>
      </c>
      <c r="AU480" s="138" t="s">
        <v>82</v>
      </c>
      <c r="AY480" s="17" t="s">
        <v>142</v>
      </c>
      <c r="BE480" s="139">
        <f>IF(N480="základní",J480,0)</f>
        <v>0</v>
      </c>
      <c r="BF480" s="139">
        <f>IF(N480="snížená",J480,0)</f>
        <v>0</v>
      </c>
      <c r="BG480" s="139">
        <f>IF(N480="zákl. přenesená",J480,0)</f>
        <v>0</v>
      </c>
      <c r="BH480" s="139">
        <f>IF(N480="sníž. přenesená",J480,0)</f>
        <v>0</v>
      </c>
      <c r="BI480" s="139">
        <f>IF(N480="nulová",J480,0)</f>
        <v>0</v>
      </c>
      <c r="BJ480" s="17" t="s">
        <v>80</v>
      </c>
      <c r="BK480" s="139">
        <f>ROUND(I480*H480,2)</f>
        <v>0</v>
      </c>
      <c r="BL480" s="17" t="s">
        <v>272</v>
      </c>
      <c r="BM480" s="138" t="s">
        <v>677</v>
      </c>
    </row>
    <row r="481" spans="2:65" s="1" customFormat="1" ht="19.5">
      <c r="B481" s="32"/>
      <c r="D481" s="140" t="s">
        <v>152</v>
      </c>
      <c r="F481" s="141" t="s">
        <v>678</v>
      </c>
      <c r="I481" s="142"/>
      <c r="L481" s="32"/>
      <c r="M481" s="143"/>
      <c r="T481" s="53"/>
      <c r="AT481" s="17" t="s">
        <v>152</v>
      </c>
      <c r="AU481" s="17" t="s">
        <v>82</v>
      </c>
    </row>
    <row r="482" spans="2:65" s="1" customFormat="1" ht="11.25">
      <c r="B482" s="32"/>
      <c r="D482" s="144" t="s">
        <v>154</v>
      </c>
      <c r="F482" s="145" t="s">
        <v>679</v>
      </c>
      <c r="I482" s="142"/>
      <c r="L482" s="32"/>
      <c r="M482" s="143"/>
      <c r="T482" s="53"/>
      <c r="AT482" s="17" t="s">
        <v>154</v>
      </c>
      <c r="AU482" s="17" t="s">
        <v>82</v>
      </c>
    </row>
    <row r="483" spans="2:65" s="1" customFormat="1" ht="24.2" customHeight="1">
      <c r="B483" s="32"/>
      <c r="C483" s="127" t="s">
        <v>680</v>
      </c>
      <c r="D483" s="127" t="s">
        <v>145</v>
      </c>
      <c r="E483" s="128" t="s">
        <v>681</v>
      </c>
      <c r="F483" s="129" t="s">
        <v>682</v>
      </c>
      <c r="G483" s="130" t="s">
        <v>161</v>
      </c>
      <c r="H483" s="131">
        <v>1</v>
      </c>
      <c r="I483" s="132"/>
      <c r="J483" s="133">
        <f>ROUND(I483*H483,2)</f>
        <v>0</v>
      </c>
      <c r="K483" s="129" t="s">
        <v>149</v>
      </c>
      <c r="L483" s="32"/>
      <c r="M483" s="134" t="s">
        <v>19</v>
      </c>
      <c r="N483" s="135" t="s">
        <v>43</v>
      </c>
      <c r="P483" s="136">
        <f>O483*H483</f>
        <v>0</v>
      </c>
      <c r="Q483" s="136">
        <v>2.9E-4</v>
      </c>
      <c r="R483" s="136">
        <f>Q483*H483</f>
        <v>2.9E-4</v>
      </c>
      <c r="S483" s="136">
        <v>0</v>
      </c>
      <c r="T483" s="137">
        <f>S483*H483</f>
        <v>0</v>
      </c>
      <c r="AR483" s="138" t="s">
        <v>272</v>
      </c>
      <c r="AT483" s="138" t="s">
        <v>145</v>
      </c>
      <c r="AU483" s="138" t="s">
        <v>82</v>
      </c>
      <c r="AY483" s="17" t="s">
        <v>142</v>
      </c>
      <c r="BE483" s="139">
        <f>IF(N483="základní",J483,0)</f>
        <v>0</v>
      </c>
      <c r="BF483" s="139">
        <f>IF(N483="snížená",J483,0)</f>
        <v>0</v>
      </c>
      <c r="BG483" s="139">
        <f>IF(N483="zákl. přenesená",J483,0)</f>
        <v>0</v>
      </c>
      <c r="BH483" s="139">
        <f>IF(N483="sníž. přenesená",J483,0)</f>
        <v>0</v>
      </c>
      <c r="BI483" s="139">
        <f>IF(N483="nulová",J483,0)</f>
        <v>0</v>
      </c>
      <c r="BJ483" s="17" t="s">
        <v>80</v>
      </c>
      <c r="BK483" s="139">
        <f>ROUND(I483*H483,2)</f>
        <v>0</v>
      </c>
      <c r="BL483" s="17" t="s">
        <v>272</v>
      </c>
      <c r="BM483" s="138" t="s">
        <v>683</v>
      </c>
    </row>
    <row r="484" spans="2:65" s="1" customFormat="1" ht="19.5">
      <c r="B484" s="32"/>
      <c r="D484" s="140" t="s">
        <v>152</v>
      </c>
      <c r="F484" s="141" t="s">
        <v>684</v>
      </c>
      <c r="I484" s="142"/>
      <c r="L484" s="32"/>
      <c r="M484" s="143"/>
      <c r="T484" s="53"/>
      <c r="AT484" s="17" t="s">
        <v>152</v>
      </c>
      <c r="AU484" s="17" t="s">
        <v>82</v>
      </c>
    </row>
    <row r="485" spans="2:65" s="1" customFormat="1" ht="11.25">
      <c r="B485" s="32"/>
      <c r="D485" s="144" t="s">
        <v>154</v>
      </c>
      <c r="F485" s="145" t="s">
        <v>685</v>
      </c>
      <c r="I485" s="142"/>
      <c r="L485" s="32"/>
      <c r="M485" s="143"/>
      <c r="T485" s="53"/>
      <c r="AT485" s="17" t="s">
        <v>154</v>
      </c>
      <c r="AU485" s="17" t="s">
        <v>82</v>
      </c>
    </row>
    <row r="486" spans="2:65" s="1" customFormat="1" ht="21.75" customHeight="1">
      <c r="B486" s="32"/>
      <c r="C486" s="127" t="s">
        <v>686</v>
      </c>
      <c r="D486" s="127" t="s">
        <v>145</v>
      </c>
      <c r="E486" s="128" t="s">
        <v>687</v>
      </c>
      <c r="F486" s="129" t="s">
        <v>688</v>
      </c>
      <c r="G486" s="130" t="s">
        <v>161</v>
      </c>
      <c r="H486" s="131">
        <v>2</v>
      </c>
      <c r="I486" s="132"/>
      <c r="J486" s="133">
        <f>ROUND(I486*H486,2)</f>
        <v>0</v>
      </c>
      <c r="K486" s="129" t="s">
        <v>149</v>
      </c>
      <c r="L486" s="32"/>
      <c r="M486" s="134" t="s">
        <v>19</v>
      </c>
      <c r="N486" s="135" t="s">
        <v>43</v>
      </c>
      <c r="P486" s="136">
        <f>O486*H486</f>
        <v>0</v>
      </c>
      <c r="Q486" s="136">
        <v>2.5000000000000001E-4</v>
      </c>
      <c r="R486" s="136">
        <f>Q486*H486</f>
        <v>5.0000000000000001E-4</v>
      </c>
      <c r="S486" s="136">
        <v>0</v>
      </c>
      <c r="T486" s="137">
        <f>S486*H486</f>
        <v>0</v>
      </c>
      <c r="AR486" s="138" t="s">
        <v>272</v>
      </c>
      <c r="AT486" s="138" t="s">
        <v>145</v>
      </c>
      <c r="AU486" s="138" t="s">
        <v>82</v>
      </c>
      <c r="AY486" s="17" t="s">
        <v>142</v>
      </c>
      <c r="BE486" s="139">
        <f>IF(N486="základní",J486,0)</f>
        <v>0</v>
      </c>
      <c r="BF486" s="139">
        <f>IF(N486="snížená",J486,0)</f>
        <v>0</v>
      </c>
      <c r="BG486" s="139">
        <f>IF(N486="zákl. přenesená",J486,0)</f>
        <v>0</v>
      </c>
      <c r="BH486" s="139">
        <f>IF(N486="sníž. přenesená",J486,0)</f>
        <v>0</v>
      </c>
      <c r="BI486" s="139">
        <f>IF(N486="nulová",J486,0)</f>
        <v>0</v>
      </c>
      <c r="BJ486" s="17" t="s">
        <v>80</v>
      </c>
      <c r="BK486" s="139">
        <f>ROUND(I486*H486,2)</f>
        <v>0</v>
      </c>
      <c r="BL486" s="17" t="s">
        <v>272</v>
      </c>
      <c r="BM486" s="138" t="s">
        <v>689</v>
      </c>
    </row>
    <row r="487" spans="2:65" s="1" customFormat="1" ht="11.25">
      <c r="B487" s="32"/>
      <c r="D487" s="140" t="s">
        <v>152</v>
      </c>
      <c r="F487" s="141" t="s">
        <v>690</v>
      </c>
      <c r="I487" s="142"/>
      <c r="L487" s="32"/>
      <c r="M487" s="143"/>
      <c r="T487" s="53"/>
      <c r="AT487" s="17" t="s">
        <v>152</v>
      </c>
      <c r="AU487" s="17" t="s">
        <v>82</v>
      </c>
    </row>
    <row r="488" spans="2:65" s="1" customFormat="1" ht="11.25">
      <c r="B488" s="32"/>
      <c r="D488" s="144" t="s">
        <v>154</v>
      </c>
      <c r="F488" s="145" t="s">
        <v>691</v>
      </c>
      <c r="I488" s="142"/>
      <c r="L488" s="32"/>
      <c r="M488" s="143"/>
      <c r="T488" s="53"/>
      <c r="AT488" s="17" t="s">
        <v>154</v>
      </c>
      <c r="AU488" s="17" t="s">
        <v>82</v>
      </c>
    </row>
    <row r="489" spans="2:65" s="11" customFormat="1" ht="22.9" customHeight="1">
      <c r="B489" s="115"/>
      <c r="D489" s="116" t="s">
        <v>71</v>
      </c>
      <c r="E489" s="125" t="s">
        <v>692</v>
      </c>
      <c r="F489" s="125" t="s">
        <v>693</v>
      </c>
      <c r="I489" s="118"/>
      <c r="J489" s="126">
        <f>BK489</f>
        <v>0</v>
      </c>
      <c r="L489" s="115"/>
      <c r="M489" s="120"/>
      <c r="P489" s="121">
        <f>SUM(P490:P501)</f>
        <v>0</v>
      </c>
      <c r="R489" s="121">
        <f>SUM(R490:R501)</f>
        <v>5.4359999999999999E-2</v>
      </c>
      <c r="T489" s="122">
        <f>SUM(T490:T501)</f>
        <v>0.33320000000000005</v>
      </c>
      <c r="AR489" s="116" t="s">
        <v>82</v>
      </c>
      <c r="AT489" s="123" t="s">
        <v>71</v>
      </c>
      <c r="AU489" s="123" t="s">
        <v>80</v>
      </c>
      <c r="AY489" s="116" t="s">
        <v>142</v>
      </c>
      <c r="BK489" s="124">
        <f>SUM(BK490:BK501)</f>
        <v>0</v>
      </c>
    </row>
    <row r="490" spans="2:65" s="1" customFormat="1" ht="24.2" customHeight="1">
      <c r="B490" s="32"/>
      <c r="C490" s="127" t="s">
        <v>694</v>
      </c>
      <c r="D490" s="127" t="s">
        <v>145</v>
      </c>
      <c r="E490" s="128" t="s">
        <v>695</v>
      </c>
      <c r="F490" s="129" t="s">
        <v>696</v>
      </c>
      <c r="G490" s="130" t="s">
        <v>161</v>
      </c>
      <c r="H490" s="131">
        <v>4</v>
      </c>
      <c r="I490" s="132"/>
      <c r="J490" s="133">
        <f>ROUND(I490*H490,2)</f>
        <v>0</v>
      </c>
      <c r="K490" s="129" t="s">
        <v>149</v>
      </c>
      <c r="L490" s="32"/>
      <c r="M490" s="134" t="s">
        <v>19</v>
      </c>
      <c r="N490" s="135" t="s">
        <v>43</v>
      </c>
      <c r="P490" s="136">
        <f>O490*H490</f>
        <v>0</v>
      </c>
      <c r="Q490" s="136">
        <v>0</v>
      </c>
      <c r="R490" s="136">
        <f>Q490*H490</f>
        <v>0</v>
      </c>
      <c r="S490" s="136">
        <v>0</v>
      </c>
      <c r="T490" s="137">
        <f>S490*H490</f>
        <v>0</v>
      </c>
      <c r="AR490" s="138" t="s">
        <v>272</v>
      </c>
      <c r="AT490" s="138" t="s">
        <v>145</v>
      </c>
      <c r="AU490" s="138" t="s">
        <v>82</v>
      </c>
      <c r="AY490" s="17" t="s">
        <v>142</v>
      </c>
      <c r="BE490" s="139">
        <f>IF(N490="základní",J490,0)</f>
        <v>0</v>
      </c>
      <c r="BF490" s="139">
        <f>IF(N490="snížená",J490,0)</f>
        <v>0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17" t="s">
        <v>80</v>
      </c>
      <c r="BK490" s="139">
        <f>ROUND(I490*H490,2)</f>
        <v>0</v>
      </c>
      <c r="BL490" s="17" t="s">
        <v>272</v>
      </c>
      <c r="BM490" s="138" t="s">
        <v>697</v>
      </c>
    </row>
    <row r="491" spans="2:65" s="1" customFormat="1" ht="19.5">
      <c r="B491" s="32"/>
      <c r="D491" s="140" t="s">
        <v>152</v>
      </c>
      <c r="F491" s="141" t="s">
        <v>698</v>
      </c>
      <c r="I491" s="142"/>
      <c r="L491" s="32"/>
      <c r="M491" s="143"/>
      <c r="T491" s="53"/>
      <c r="AT491" s="17" t="s">
        <v>152</v>
      </c>
      <c r="AU491" s="17" t="s">
        <v>82</v>
      </c>
    </row>
    <row r="492" spans="2:65" s="1" customFormat="1" ht="11.25">
      <c r="B492" s="32"/>
      <c r="D492" s="144" t="s">
        <v>154</v>
      </c>
      <c r="F492" s="145" t="s">
        <v>699</v>
      </c>
      <c r="I492" s="142"/>
      <c r="L492" s="32"/>
      <c r="M492" s="143"/>
      <c r="T492" s="53"/>
      <c r="AT492" s="17" t="s">
        <v>154</v>
      </c>
      <c r="AU492" s="17" t="s">
        <v>82</v>
      </c>
    </row>
    <row r="493" spans="2:65" s="1" customFormat="1" ht="16.5" customHeight="1">
      <c r="B493" s="32"/>
      <c r="C493" s="127" t="s">
        <v>700</v>
      </c>
      <c r="D493" s="127" t="s">
        <v>145</v>
      </c>
      <c r="E493" s="128" t="s">
        <v>701</v>
      </c>
      <c r="F493" s="129" t="s">
        <v>702</v>
      </c>
      <c r="G493" s="130" t="s">
        <v>191</v>
      </c>
      <c r="H493" s="131">
        <v>14</v>
      </c>
      <c r="I493" s="132"/>
      <c r="J493" s="133">
        <f>ROUND(I493*H493,2)</f>
        <v>0</v>
      </c>
      <c r="K493" s="129" t="s">
        <v>149</v>
      </c>
      <c r="L493" s="32"/>
      <c r="M493" s="134" t="s">
        <v>19</v>
      </c>
      <c r="N493" s="135" t="s">
        <v>43</v>
      </c>
      <c r="P493" s="136">
        <f>O493*H493</f>
        <v>0</v>
      </c>
      <c r="Q493" s="136">
        <v>0</v>
      </c>
      <c r="R493" s="136">
        <f>Q493*H493</f>
        <v>0</v>
      </c>
      <c r="S493" s="136">
        <v>2.3800000000000002E-2</v>
      </c>
      <c r="T493" s="137">
        <f>S493*H493</f>
        <v>0.33320000000000005</v>
      </c>
      <c r="AR493" s="138" t="s">
        <v>272</v>
      </c>
      <c r="AT493" s="138" t="s">
        <v>145</v>
      </c>
      <c r="AU493" s="138" t="s">
        <v>82</v>
      </c>
      <c r="AY493" s="17" t="s">
        <v>142</v>
      </c>
      <c r="BE493" s="139">
        <f>IF(N493="základní",J493,0)</f>
        <v>0</v>
      </c>
      <c r="BF493" s="139">
        <f>IF(N493="snížená",J493,0)</f>
        <v>0</v>
      </c>
      <c r="BG493" s="139">
        <f>IF(N493="zákl. přenesená",J493,0)</f>
        <v>0</v>
      </c>
      <c r="BH493" s="139">
        <f>IF(N493="sníž. přenesená",J493,0)</f>
        <v>0</v>
      </c>
      <c r="BI493" s="139">
        <f>IF(N493="nulová",J493,0)</f>
        <v>0</v>
      </c>
      <c r="BJ493" s="17" t="s">
        <v>80</v>
      </c>
      <c r="BK493" s="139">
        <f>ROUND(I493*H493,2)</f>
        <v>0</v>
      </c>
      <c r="BL493" s="17" t="s">
        <v>272</v>
      </c>
      <c r="BM493" s="138" t="s">
        <v>703</v>
      </c>
    </row>
    <row r="494" spans="2:65" s="1" customFormat="1" ht="11.25">
      <c r="B494" s="32"/>
      <c r="D494" s="140" t="s">
        <v>152</v>
      </c>
      <c r="F494" s="141" t="s">
        <v>704</v>
      </c>
      <c r="I494" s="142"/>
      <c r="L494" s="32"/>
      <c r="M494" s="143"/>
      <c r="T494" s="53"/>
      <c r="AT494" s="17" t="s">
        <v>152</v>
      </c>
      <c r="AU494" s="17" t="s">
        <v>82</v>
      </c>
    </row>
    <row r="495" spans="2:65" s="1" customFormat="1" ht="11.25">
      <c r="B495" s="32"/>
      <c r="D495" s="144" t="s">
        <v>154</v>
      </c>
      <c r="F495" s="145" t="s">
        <v>705</v>
      </c>
      <c r="I495" s="142"/>
      <c r="L495" s="32"/>
      <c r="M495" s="143"/>
      <c r="T495" s="53"/>
      <c r="AT495" s="17" t="s">
        <v>154</v>
      </c>
      <c r="AU495" s="17" t="s">
        <v>82</v>
      </c>
    </row>
    <row r="496" spans="2:65" s="1" customFormat="1" ht="37.9" customHeight="1">
      <c r="B496" s="32"/>
      <c r="C496" s="127" t="s">
        <v>706</v>
      </c>
      <c r="D496" s="127" t="s">
        <v>145</v>
      </c>
      <c r="E496" s="128" t="s">
        <v>707</v>
      </c>
      <c r="F496" s="129" t="s">
        <v>708</v>
      </c>
      <c r="G496" s="130" t="s">
        <v>161</v>
      </c>
      <c r="H496" s="131">
        <v>1</v>
      </c>
      <c r="I496" s="132"/>
      <c r="J496" s="133">
        <f>ROUND(I496*H496,2)</f>
        <v>0</v>
      </c>
      <c r="K496" s="129" t="s">
        <v>149</v>
      </c>
      <c r="L496" s="32"/>
      <c r="M496" s="134" t="s">
        <v>19</v>
      </c>
      <c r="N496" s="135" t="s">
        <v>43</v>
      </c>
      <c r="P496" s="136">
        <f>O496*H496</f>
        <v>0</v>
      </c>
      <c r="Q496" s="136">
        <v>5.4359999999999999E-2</v>
      </c>
      <c r="R496" s="136">
        <f>Q496*H496</f>
        <v>5.4359999999999999E-2</v>
      </c>
      <c r="S496" s="136">
        <v>0</v>
      </c>
      <c r="T496" s="137">
        <f>S496*H496</f>
        <v>0</v>
      </c>
      <c r="AR496" s="138" t="s">
        <v>272</v>
      </c>
      <c r="AT496" s="138" t="s">
        <v>145</v>
      </c>
      <c r="AU496" s="138" t="s">
        <v>82</v>
      </c>
      <c r="AY496" s="17" t="s">
        <v>142</v>
      </c>
      <c r="BE496" s="139">
        <f>IF(N496="základní",J496,0)</f>
        <v>0</v>
      </c>
      <c r="BF496" s="139">
        <f>IF(N496="snížená",J496,0)</f>
        <v>0</v>
      </c>
      <c r="BG496" s="139">
        <f>IF(N496="zákl. přenesená",J496,0)</f>
        <v>0</v>
      </c>
      <c r="BH496" s="139">
        <f>IF(N496="sníž. přenesená",J496,0)</f>
        <v>0</v>
      </c>
      <c r="BI496" s="139">
        <f>IF(N496="nulová",J496,0)</f>
        <v>0</v>
      </c>
      <c r="BJ496" s="17" t="s">
        <v>80</v>
      </c>
      <c r="BK496" s="139">
        <f>ROUND(I496*H496,2)</f>
        <v>0</v>
      </c>
      <c r="BL496" s="17" t="s">
        <v>272</v>
      </c>
      <c r="BM496" s="138" t="s">
        <v>709</v>
      </c>
    </row>
    <row r="497" spans="2:65" s="1" customFormat="1" ht="29.25">
      <c r="B497" s="32"/>
      <c r="D497" s="140" t="s">
        <v>152</v>
      </c>
      <c r="F497" s="141" t="s">
        <v>710</v>
      </c>
      <c r="I497" s="142"/>
      <c r="L497" s="32"/>
      <c r="M497" s="143"/>
      <c r="T497" s="53"/>
      <c r="AT497" s="17" t="s">
        <v>152</v>
      </c>
      <c r="AU497" s="17" t="s">
        <v>82</v>
      </c>
    </row>
    <row r="498" spans="2:65" s="1" customFormat="1" ht="11.25">
      <c r="B498" s="32"/>
      <c r="D498" s="144" t="s">
        <v>154</v>
      </c>
      <c r="F498" s="145" t="s">
        <v>711</v>
      </c>
      <c r="I498" s="142"/>
      <c r="L498" s="32"/>
      <c r="M498" s="143"/>
      <c r="T498" s="53"/>
      <c r="AT498" s="17" t="s">
        <v>154</v>
      </c>
      <c r="AU498" s="17" t="s">
        <v>82</v>
      </c>
    </row>
    <row r="499" spans="2:65" s="1" customFormat="1" ht="24.2" customHeight="1">
      <c r="B499" s="32"/>
      <c r="C499" s="127" t="s">
        <v>712</v>
      </c>
      <c r="D499" s="127" t="s">
        <v>145</v>
      </c>
      <c r="E499" s="128" t="s">
        <v>713</v>
      </c>
      <c r="F499" s="129" t="s">
        <v>714</v>
      </c>
      <c r="G499" s="130" t="s">
        <v>167</v>
      </c>
      <c r="H499" s="131">
        <v>5.3999999999999999E-2</v>
      </c>
      <c r="I499" s="132"/>
      <c r="J499" s="133">
        <f>ROUND(I499*H499,2)</f>
        <v>0</v>
      </c>
      <c r="K499" s="129" t="s">
        <v>149</v>
      </c>
      <c r="L499" s="32"/>
      <c r="M499" s="134" t="s">
        <v>19</v>
      </c>
      <c r="N499" s="135" t="s">
        <v>43</v>
      </c>
      <c r="P499" s="136">
        <f>O499*H499</f>
        <v>0</v>
      </c>
      <c r="Q499" s="136">
        <v>0</v>
      </c>
      <c r="R499" s="136">
        <f>Q499*H499</f>
        <v>0</v>
      </c>
      <c r="S499" s="136">
        <v>0</v>
      </c>
      <c r="T499" s="137">
        <f>S499*H499</f>
        <v>0</v>
      </c>
      <c r="AR499" s="138" t="s">
        <v>272</v>
      </c>
      <c r="AT499" s="138" t="s">
        <v>145</v>
      </c>
      <c r="AU499" s="138" t="s">
        <v>82</v>
      </c>
      <c r="AY499" s="17" t="s">
        <v>142</v>
      </c>
      <c r="BE499" s="139">
        <f>IF(N499="základní",J499,0)</f>
        <v>0</v>
      </c>
      <c r="BF499" s="139">
        <f>IF(N499="snížená",J499,0)</f>
        <v>0</v>
      </c>
      <c r="BG499" s="139">
        <f>IF(N499="zákl. přenesená",J499,0)</f>
        <v>0</v>
      </c>
      <c r="BH499" s="139">
        <f>IF(N499="sníž. přenesená",J499,0)</f>
        <v>0</v>
      </c>
      <c r="BI499" s="139">
        <f>IF(N499="nulová",J499,0)</f>
        <v>0</v>
      </c>
      <c r="BJ499" s="17" t="s">
        <v>80</v>
      </c>
      <c r="BK499" s="139">
        <f>ROUND(I499*H499,2)</f>
        <v>0</v>
      </c>
      <c r="BL499" s="17" t="s">
        <v>272</v>
      </c>
      <c r="BM499" s="138" t="s">
        <v>715</v>
      </c>
    </row>
    <row r="500" spans="2:65" s="1" customFormat="1" ht="29.25">
      <c r="B500" s="32"/>
      <c r="D500" s="140" t="s">
        <v>152</v>
      </c>
      <c r="F500" s="141" t="s">
        <v>716</v>
      </c>
      <c r="I500" s="142"/>
      <c r="L500" s="32"/>
      <c r="M500" s="143"/>
      <c r="T500" s="53"/>
      <c r="AT500" s="17" t="s">
        <v>152</v>
      </c>
      <c r="AU500" s="17" t="s">
        <v>82</v>
      </c>
    </row>
    <row r="501" spans="2:65" s="1" customFormat="1" ht="11.25">
      <c r="B501" s="32"/>
      <c r="D501" s="144" t="s">
        <v>154</v>
      </c>
      <c r="F501" s="145" t="s">
        <v>717</v>
      </c>
      <c r="I501" s="142"/>
      <c r="L501" s="32"/>
      <c r="M501" s="143"/>
      <c r="T501" s="53"/>
      <c r="AT501" s="17" t="s">
        <v>154</v>
      </c>
      <c r="AU501" s="17" t="s">
        <v>82</v>
      </c>
    </row>
    <row r="502" spans="2:65" s="11" customFormat="1" ht="22.9" customHeight="1">
      <c r="B502" s="115"/>
      <c r="D502" s="116" t="s">
        <v>71</v>
      </c>
      <c r="E502" s="125" t="s">
        <v>718</v>
      </c>
      <c r="F502" s="125" t="s">
        <v>719</v>
      </c>
      <c r="I502" s="118"/>
      <c r="J502" s="126">
        <f>BK502</f>
        <v>0</v>
      </c>
      <c r="L502" s="115"/>
      <c r="M502" s="120"/>
      <c r="P502" s="121">
        <f>SUM(P503:P510)</f>
        <v>0</v>
      </c>
      <c r="R502" s="121">
        <f>SUM(R503:R510)</f>
        <v>0.20069999999999999</v>
      </c>
      <c r="T502" s="122">
        <f>SUM(T503:T510)</f>
        <v>0</v>
      </c>
      <c r="AR502" s="116" t="s">
        <v>82</v>
      </c>
      <c r="AT502" s="123" t="s">
        <v>71</v>
      </c>
      <c r="AU502" s="123" t="s">
        <v>80</v>
      </c>
      <c r="AY502" s="116" t="s">
        <v>142</v>
      </c>
      <c r="BK502" s="124">
        <f>SUM(BK503:BK510)</f>
        <v>0</v>
      </c>
    </row>
    <row r="503" spans="2:65" s="1" customFormat="1" ht="24.2" customHeight="1">
      <c r="B503" s="32"/>
      <c r="C503" s="127" t="s">
        <v>720</v>
      </c>
      <c r="D503" s="127" t="s">
        <v>145</v>
      </c>
      <c r="E503" s="128" t="s">
        <v>721</v>
      </c>
      <c r="F503" s="129" t="s">
        <v>722</v>
      </c>
      <c r="G503" s="130" t="s">
        <v>191</v>
      </c>
      <c r="H503" s="131">
        <v>2</v>
      </c>
      <c r="I503" s="132"/>
      <c r="J503" s="133">
        <f>ROUND(I503*H503,2)</f>
        <v>0</v>
      </c>
      <c r="K503" s="129" t="s">
        <v>149</v>
      </c>
      <c r="L503" s="32"/>
      <c r="M503" s="134" t="s">
        <v>19</v>
      </c>
      <c r="N503" s="135" t="s">
        <v>43</v>
      </c>
      <c r="P503" s="136">
        <f>O503*H503</f>
        <v>0</v>
      </c>
      <c r="Q503" s="136">
        <v>0.10034999999999999</v>
      </c>
      <c r="R503" s="136">
        <f>Q503*H503</f>
        <v>0.20069999999999999</v>
      </c>
      <c r="S503" s="136">
        <v>0</v>
      </c>
      <c r="T503" s="137">
        <f>S503*H503</f>
        <v>0</v>
      </c>
      <c r="AR503" s="138" t="s">
        <v>272</v>
      </c>
      <c r="AT503" s="138" t="s">
        <v>145</v>
      </c>
      <c r="AU503" s="138" t="s">
        <v>82</v>
      </c>
      <c r="AY503" s="17" t="s">
        <v>142</v>
      </c>
      <c r="BE503" s="139">
        <f>IF(N503="základní",J503,0)</f>
        <v>0</v>
      </c>
      <c r="BF503" s="139">
        <f>IF(N503="snížená",J503,0)</f>
        <v>0</v>
      </c>
      <c r="BG503" s="139">
        <f>IF(N503="zákl. přenesená",J503,0)</f>
        <v>0</v>
      </c>
      <c r="BH503" s="139">
        <f>IF(N503="sníž. přenesená",J503,0)</f>
        <v>0</v>
      </c>
      <c r="BI503" s="139">
        <f>IF(N503="nulová",J503,0)</f>
        <v>0</v>
      </c>
      <c r="BJ503" s="17" t="s">
        <v>80</v>
      </c>
      <c r="BK503" s="139">
        <f>ROUND(I503*H503,2)</f>
        <v>0</v>
      </c>
      <c r="BL503" s="17" t="s">
        <v>272</v>
      </c>
      <c r="BM503" s="138" t="s">
        <v>723</v>
      </c>
    </row>
    <row r="504" spans="2:65" s="1" customFormat="1" ht="19.5">
      <c r="B504" s="32"/>
      <c r="D504" s="140" t="s">
        <v>152</v>
      </c>
      <c r="F504" s="141" t="s">
        <v>724</v>
      </c>
      <c r="I504" s="142"/>
      <c r="L504" s="32"/>
      <c r="M504" s="143"/>
      <c r="T504" s="53"/>
      <c r="AT504" s="17" t="s">
        <v>152</v>
      </c>
      <c r="AU504" s="17" t="s">
        <v>82</v>
      </c>
    </row>
    <row r="505" spans="2:65" s="1" customFormat="1" ht="11.25">
      <c r="B505" s="32"/>
      <c r="D505" s="144" t="s">
        <v>154</v>
      </c>
      <c r="F505" s="145" t="s">
        <v>725</v>
      </c>
      <c r="I505" s="142"/>
      <c r="L505" s="32"/>
      <c r="M505" s="143"/>
      <c r="T505" s="53"/>
      <c r="AT505" s="17" t="s">
        <v>154</v>
      </c>
      <c r="AU505" s="17" t="s">
        <v>82</v>
      </c>
    </row>
    <row r="506" spans="2:65" s="12" customFormat="1" ht="11.25">
      <c r="B506" s="146"/>
      <c r="D506" s="140" t="s">
        <v>156</v>
      </c>
      <c r="E506" s="147" t="s">
        <v>19</v>
      </c>
      <c r="F506" s="148" t="s">
        <v>195</v>
      </c>
      <c r="H506" s="147" t="s">
        <v>19</v>
      </c>
      <c r="I506" s="149"/>
      <c r="L506" s="146"/>
      <c r="M506" s="150"/>
      <c r="T506" s="151"/>
      <c r="AT506" s="147" t="s">
        <v>156</v>
      </c>
      <c r="AU506" s="147" t="s">
        <v>82</v>
      </c>
      <c r="AV506" s="12" t="s">
        <v>80</v>
      </c>
      <c r="AW506" s="12" t="s">
        <v>33</v>
      </c>
      <c r="AX506" s="12" t="s">
        <v>72</v>
      </c>
      <c r="AY506" s="147" t="s">
        <v>142</v>
      </c>
    </row>
    <row r="507" spans="2:65" s="13" customFormat="1" ht="11.25">
      <c r="B507" s="152"/>
      <c r="D507" s="140" t="s">
        <v>156</v>
      </c>
      <c r="E507" s="153" t="s">
        <v>19</v>
      </c>
      <c r="F507" s="154" t="s">
        <v>82</v>
      </c>
      <c r="H507" s="155">
        <v>2</v>
      </c>
      <c r="I507" s="156"/>
      <c r="L507" s="152"/>
      <c r="M507" s="157"/>
      <c r="T507" s="158"/>
      <c r="AT507" s="153" t="s">
        <v>156</v>
      </c>
      <c r="AU507" s="153" t="s">
        <v>82</v>
      </c>
      <c r="AV507" s="13" t="s">
        <v>82</v>
      </c>
      <c r="AW507" s="13" t="s">
        <v>33</v>
      </c>
      <c r="AX507" s="13" t="s">
        <v>80</v>
      </c>
      <c r="AY507" s="153" t="s">
        <v>142</v>
      </c>
    </row>
    <row r="508" spans="2:65" s="1" customFormat="1" ht="24.2" customHeight="1">
      <c r="B508" s="32"/>
      <c r="C508" s="127" t="s">
        <v>726</v>
      </c>
      <c r="D508" s="127" t="s">
        <v>145</v>
      </c>
      <c r="E508" s="128" t="s">
        <v>727</v>
      </c>
      <c r="F508" s="129" t="s">
        <v>728</v>
      </c>
      <c r="G508" s="130" t="s">
        <v>167</v>
      </c>
      <c r="H508" s="131">
        <v>0.20100000000000001</v>
      </c>
      <c r="I508" s="132"/>
      <c r="J508" s="133">
        <f>ROUND(I508*H508,2)</f>
        <v>0</v>
      </c>
      <c r="K508" s="129" t="s">
        <v>149</v>
      </c>
      <c r="L508" s="32"/>
      <c r="M508" s="134" t="s">
        <v>19</v>
      </c>
      <c r="N508" s="135" t="s">
        <v>43</v>
      </c>
      <c r="P508" s="136">
        <f>O508*H508</f>
        <v>0</v>
      </c>
      <c r="Q508" s="136">
        <v>0</v>
      </c>
      <c r="R508" s="136">
        <f>Q508*H508</f>
        <v>0</v>
      </c>
      <c r="S508" s="136">
        <v>0</v>
      </c>
      <c r="T508" s="137">
        <f>S508*H508</f>
        <v>0</v>
      </c>
      <c r="AR508" s="138" t="s">
        <v>272</v>
      </c>
      <c r="AT508" s="138" t="s">
        <v>145</v>
      </c>
      <c r="AU508" s="138" t="s">
        <v>82</v>
      </c>
      <c r="AY508" s="17" t="s">
        <v>142</v>
      </c>
      <c r="BE508" s="139">
        <f>IF(N508="základní",J508,0)</f>
        <v>0</v>
      </c>
      <c r="BF508" s="139">
        <f>IF(N508="snížená",J508,0)</f>
        <v>0</v>
      </c>
      <c r="BG508" s="139">
        <f>IF(N508="zákl. přenesená",J508,0)</f>
        <v>0</v>
      </c>
      <c r="BH508" s="139">
        <f>IF(N508="sníž. přenesená",J508,0)</f>
        <v>0</v>
      </c>
      <c r="BI508" s="139">
        <f>IF(N508="nulová",J508,0)</f>
        <v>0</v>
      </c>
      <c r="BJ508" s="17" t="s">
        <v>80</v>
      </c>
      <c r="BK508" s="139">
        <f>ROUND(I508*H508,2)</f>
        <v>0</v>
      </c>
      <c r="BL508" s="17" t="s">
        <v>272</v>
      </c>
      <c r="BM508" s="138" t="s">
        <v>729</v>
      </c>
    </row>
    <row r="509" spans="2:65" s="1" customFormat="1" ht="29.25">
      <c r="B509" s="32"/>
      <c r="D509" s="140" t="s">
        <v>152</v>
      </c>
      <c r="F509" s="141" t="s">
        <v>730</v>
      </c>
      <c r="I509" s="142"/>
      <c r="L509" s="32"/>
      <c r="M509" s="143"/>
      <c r="T509" s="53"/>
      <c r="AT509" s="17" t="s">
        <v>152</v>
      </c>
      <c r="AU509" s="17" t="s">
        <v>82</v>
      </c>
    </row>
    <row r="510" spans="2:65" s="1" customFormat="1" ht="11.25">
      <c r="B510" s="32"/>
      <c r="D510" s="144" t="s">
        <v>154</v>
      </c>
      <c r="F510" s="145" t="s">
        <v>731</v>
      </c>
      <c r="I510" s="142"/>
      <c r="L510" s="32"/>
      <c r="M510" s="143"/>
      <c r="T510" s="53"/>
      <c r="AT510" s="17" t="s">
        <v>154</v>
      </c>
      <c r="AU510" s="17" t="s">
        <v>82</v>
      </c>
    </row>
    <row r="511" spans="2:65" s="11" customFormat="1" ht="22.9" customHeight="1">
      <c r="B511" s="115"/>
      <c r="D511" s="116" t="s">
        <v>71</v>
      </c>
      <c r="E511" s="125" t="s">
        <v>732</v>
      </c>
      <c r="F511" s="125" t="s">
        <v>733</v>
      </c>
      <c r="I511" s="118"/>
      <c r="J511" s="126">
        <f>BK511</f>
        <v>0</v>
      </c>
      <c r="L511" s="115"/>
      <c r="M511" s="120"/>
      <c r="P511" s="121">
        <f>SUM(P512:P521)</f>
        <v>0</v>
      </c>
      <c r="R511" s="121">
        <f>SUM(R512:R521)</f>
        <v>0.28828399999999998</v>
      </c>
      <c r="T511" s="122">
        <f>SUM(T512:T521)</f>
        <v>0</v>
      </c>
      <c r="AR511" s="116" t="s">
        <v>82</v>
      </c>
      <c r="AT511" s="123" t="s">
        <v>71</v>
      </c>
      <c r="AU511" s="123" t="s">
        <v>80</v>
      </c>
      <c r="AY511" s="116" t="s">
        <v>142</v>
      </c>
      <c r="BK511" s="124">
        <f>SUM(BK512:BK521)</f>
        <v>0</v>
      </c>
    </row>
    <row r="512" spans="2:65" s="1" customFormat="1" ht="21.75" customHeight="1">
      <c r="B512" s="32"/>
      <c r="C512" s="127" t="s">
        <v>734</v>
      </c>
      <c r="D512" s="127" t="s">
        <v>145</v>
      </c>
      <c r="E512" s="128" t="s">
        <v>735</v>
      </c>
      <c r="F512" s="129" t="s">
        <v>736</v>
      </c>
      <c r="G512" s="130" t="s">
        <v>201</v>
      </c>
      <c r="H512" s="131">
        <v>19.399999999999999</v>
      </c>
      <c r="I512" s="132"/>
      <c r="J512" s="133">
        <f>ROUND(I512*H512,2)</f>
        <v>0</v>
      </c>
      <c r="K512" s="129" t="s">
        <v>149</v>
      </c>
      <c r="L512" s="32"/>
      <c r="M512" s="134" t="s">
        <v>19</v>
      </c>
      <c r="N512" s="135" t="s">
        <v>43</v>
      </c>
      <c r="P512" s="136">
        <f>O512*H512</f>
        <v>0</v>
      </c>
      <c r="Q512" s="136">
        <v>1.486E-2</v>
      </c>
      <c r="R512" s="136">
        <f>Q512*H512</f>
        <v>0.28828399999999998</v>
      </c>
      <c r="S512" s="136">
        <v>0</v>
      </c>
      <c r="T512" s="137">
        <f>S512*H512</f>
        <v>0</v>
      </c>
      <c r="AR512" s="138" t="s">
        <v>272</v>
      </c>
      <c r="AT512" s="138" t="s">
        <v>145</v>
      </c>
      <c r="AU512" s="138" t="s">
        <v>82</v>
      </c>
      <c r="AY512" s="17" t="s">
        <v>142</v>
      </c>
      <c r="BE512" s="139">
        <f>IF(N512="základní",J512,0)</f>
        <v>0</v>
      </c>
      <c r="BF512" s="139">
        <f>IF(N512="snížená",J512,0)</f>
        <v>0</v>
      </c>
      <c r="BG512" s="139">
        <f>IF(N512="zákl. přenesená",J512,0)</f>
        <v>0</v>
      </c>
      <c r="BH512" s="139">
        <f>IF(N512="sníž. přenesená",J512,0)</f>
        <v>0</v>
      </c>
      <c r="BI512" s="139">
        <f>IF(N512="nulová",J512,0)</f>
        <v>0</v>
      </c>
      <c r="BJ512" s="17" t="s">
        <v>80</v>
      </c>
      <c r="BK512" s="139">
        <f>ROUND(I512*H512,2)</f>
        <v>0</v>
      </c>
      <c r="BL512" s="17" t="s">
        <v>272</v>
      </c>
      <c r="BM512" s="138" t="s">
        <v>737</v>
      </c>
    </row>
    <row r="513" spans="2:65" s="1" customFormat="1" ht="29.25">
      <c r="B513" s="32"/>
      <c r="D513" s="140" t="s">
        <v>152</v>
      </c>
      <c r="F513" s="141" t="s">
        <v>738</v>
      </c>
      <c r="I513" s="142"/>
      <c r="L513" s="32"/>
      <c r="M513" s="143"/>
      <c r="T513" s="53"/>
      <c r="AT513" s="17" t="s">
        <v>152</v>
      </c>
      <c r="AU513" s="17" t="s">
        <v>82</v>
      </c>
    </row>
    <row r="514" spans="2:65" s="1" customFormat="1" ht="11.25">
      <c r="B514" s="32"/>
      <c r="D514" s="144" t="s">
        <v>154</v>
      </c>
      <c r="F514" s="145" t="s">
        <v>739</v>
      </c>
      <c r="I514" s="142"/>
      <c r="L514" s="32"/>
      <c r="M514" s="143"/>
      <c r="T514" s="53"/>
      <c r="AT514" s="17" t="s">
        <v>154</v>
      </c>
      <c r="AU514" s="17" t="s">
        <v>82</v>
      </c>
    </row>
    <row r="515" spans="2:65" s="12" customFormat="1" ht="11.25">
      <c r="B515" s="146"/>
      <c r="D515" s="140" t="s">
        <v>156</v>
      </c>
      <c r="E515" s="147" t="s">
        <v>19</v>
      </c>
      <c r="F515" s="148" t="s">
        <v>740</v>
      </c>
      <c r="H515" s="147" t="s">
        <v>19</v>
      </c>
      <c r="I515" s="149"/>
      <c r="L515" s="146"/>
      <c r="M515" s="150"/>
      <c r="T515" s="151"/>
      <c r="AT515" s="147" t="s">
        <v>156</v>
      </c>
      <c r="AU515" s="147" t="s">
        <v>82</v>
      </c>
      <c r="AV515" s="12" t="s">
        <v>80</v>
      </c>
      <c r="AW515" s="12" t="s">
        <v>33</v>
      </c>
      <c r="AX515" s="12" t="s">
        <v>72</v>
      </c>
      <c r="AY515" s="147" t="s">
        <v>142</v>
      </c>
    </row>
    <row r="516" spans="2:65" s="13" customFormat="1" ht="11.25">
      <c r="B516" s="152"/>
      <c r="D516" s="140" t="s">
        <v>156</v>
      </c>
      <c r="E516" s="153" t="s">
        <v>19</v>
      </c>
      <c r="F516" s="154" t="s">
        <v>741</v>
      </c>
      <c r="H516" s="155">
        <v>10</v>
      </c>
      <c r="I516" s="156"/>
      <c r="L516" s="152"/>
      <c r="M516" s="157"/>
      <c r="T516" s="158"/>
      <c r="AT516" s="153" t="s">
        <v>156</v>
      </c>
      <c r="AU516" s="153" t="s">
        <v>82</v>
      </c>
      <c r="AV516" s="13" t="s">
        <v>82</v>
      </c>
      <c r="AW516" s="13" t="s">
        <v>33</v>
      </c>
      <c r="AX516" s="13" t="s">
        <v>72</v>
      </c>
      <c r="AY516" s="153" t="s">
        <v>142</v>
      </c>
    </row>
    <row r="517" spans="2:65" s="13" customFormat="1" ht="11.25">
      <c r="B517" s="152"/>
      <c r="D517" s="140" t="s">
        <v>156</v>
      </c>
      <c r="E517" s="153" t="s">
        <v>19</v>
      </c>
      <c r="F517" s="154" t="s">
        <v>742</v>
      </c>
      <c r="H517" s="155">
        <v>9.4</v>
      </c>
      <c r="I517" s="156"/>
      <c r="L517" s="152"/>
      <c r="M517" s="157"/>
      <c r="T517" s="158"/>
      <c r="AT517" s="153" t="s">
        <v>156</v>
      </c>
      <c r="AU517" s="153" t="s">
        <v>82</v>
      </c>
      <c r="AV517" s="13" t="s">
        <v>82</v>
      </c>
      <c r="AW517" s="13" t="s">
        <v>33</v>
      </c>
      <c r="AX517" s="13" t="s">
        <v>72</v>
      </c>
      <c r="AY517" s="153" t="s">
        <v>142</v>
      </c>
    </row>
    <row r="518" spans="2:65" s="14" customFormat="1" ht="11.25">
      <c r="B518" s="159"/>
      <c r="D518" s="140" t="s">
        <v>156</v>
      </c>
      <c r="E518" s="160" t="s">
        <v>19</v>
      </c>
      <c r="F518" s="161" t="s">
        <v>173</v>
      </c>
      <c r="H518" s="162">
        <v>19.399999999999999</v>
      </c>
      <c r="I518" s="163"/>
      <c r="L518" s="159"/>
      <c r="M518" s="164"/>
      <c r="T518" s="165"/>
      <c r="AT518" s="160" t="s">
        <v>156</v>
      </c>
      <c r="AU518" s="160" t="s">
        <v>82</v>
      </c>
      <c r="AV518" s="14" t="s">
        <v>150</v>
      </c>
      <c r="AW518" s="14" t="s">
        <v>33</v>
      </c>
      <c r="AX518" s="14" t="s">
        <v>80</v>
      </c>
      <c r="AY518" s="160" t="s">
        <v>142</v>
      </c>
    </row>
    <row r="519" spans="2:65" s="1" customFormat="1" ht="24.2" customHeight="1">
      <c r="B519" s="32"/>
      <c r="C519" s="127" t="s">
        <v>743</v>
      </c>
      <c r="D519" s="127" t="s">
        <v>145</v>
      </c>
      <c r="E519" s="128" t="s">
        <v>744</v>
      </c>
      <c r="F519" s="129" t="s">
        <v>745</v>
      </c>
      <c r="G519" s="130" t="s">
        <v>167</v>
      </c>
      <c r="H519" s="131">
        <v>0.28799999999999998</v>
      </c>
      <c r="I519" s="132"/>
      <c r="J519" s="133">
        <f>ROUND(I519*H519,2)</f>
        <v>0</v>
      </c>
      <c r="K519" s="129" t="s">
        <v>149</v>
      </c>
      <c r="L519" s="32"/>
      <c r="M519" s="134" t="s">
        <v>19</v>
      </c>
      <c r="N519" s="135" t="s">
        <v>43</v>
      </c>
      <c r="P519" s="136">
        <f>O519*H519</f>
        <v>0</v>
      </c>
      <c r="Q519" s="136">
        <v>0</v>
      </c>
      <c r="R519" s="136">
        <f>Q519*H519</f>
        <v>0</v>
      </c>
      <c r="S519" s="136">
        <v>0</v>
      </c>
      <c r="T519" s="137">
        <f>S519*H519</f>
        <v>0</v>
      </c>
      <c r="AR519" s="138" t="s">
        <v>272</v>
      </c>
      <c r="AT519" s="138" t="s">
        <v>145</v>
      </c>
      <c r="AU519" s="138" t="s">
        <v>82</v>
      </c>
      <c r="AY519" s="17" t="s">
        <v>142</v>
      </c>
      <c r="BE519" s="139">
        <f>IF(N519="základní",J519,0)</f>
        <v>0</v>
      </c>
      <c r="BF519" s="139">
        <f>IF(N519="snížená",J519,0)</f>
        <v>0</v>
      </c>
      <c r="BG519" s="139">
        <f>IF(N519="zákl. přenesená",J519,0)</f>
        <v>0</v>
      </c>
      <c r="BH519" s="139">
        <f>IF(N519="sníž. přenesená",J519,0)</f>
        <v>0</v>
      </c>
      <c r="BI519" s="139">
        <f>IF(N519="nulová",J519,0)</f>
        <v>0</v>
      </c>
      <c r="BJ519" s="17" t="s">
        <v>80</v>
      </c>
      <c r="BK519" s="139">
        <f>ROUND(I519*H519,2)</f>
        <v>0</v>
      </c>
      <c r="BL519" s="17" t="s">
        <v>272</v>
      </c>
      <c r="BM519" s="138" t="s">
        <v>746</v>
      </c>
    </row>
    <row r="520" spans="2:65" s="1" customFormat="1" ht="39">
      <c r="B520" s="32"/>
      <c r="D520" s="140" t="s">
        <v>152</v>
      </c>
      <c r="F520" s="141" t="s">
        <v>747</v>
      </c>
      <c r="I520" s="142"/>
      <c r="L520" s="32"/>
      <c r="M520" s="143"/>
      <c r="T520" s="53"/>
      <c r="AT520" s="17" t="s">
        <v>152</v>
      </c>
      <c r="AU520" s="17" t="s">
        <v>82</v>
      </c>
    </row>
    <row r="521" spans="2:65" s="1" customFormat="1" ht="11.25">
      <c r="B521" s="32"/>
      <c r="D521" s="144" t="s">
        <v>154</v>
      </c>
      <c r="F521" s="145" t="s">
        <v>748</v>
      </c>
      <c r="I521" s="142"/>
      <c r="L521" s="32"/>
      <c r="M521" s="143"/>
      <c r="T521" s="53"/>
      <c r="AT521" s="17" t="s">
        <v>154</v>
      </c>
      <c r="AU521" s="17" t="s">
        <v>82</v>
      </c>
    </row>
    <row r="522" spans="2:65" s="11" customFormat="1" ht="22.9" customHeight="1">
      <c r="B522" s="115"/>
      <c r="D522" s="116" t="s">
        <v>71</v>
      </c>
      <c r="E522" s="125" t="s">
        <v>749</v>
      </c>
      <c r="F522" s="125" t="s">
        <v>750</v>
      </c>
      <c r="I522" s="118"/>
      <c r="J522" s="126">
        <f>BK522</f>
        <v>0</v>
      </c>
      <c r="L522" s="115"/>
      <c r="M522" s="120"/>
      <c r="P522" s="121">
        <f>SUM(P523:P551)</f>
        <v>0</v>
      </c>
      <c r="R522" s="121">
        <f>SUM(R523:R551)</f>
        <v>5.5500000000000001E-2</v>
      </c>
      <c r="T522" s="122">
        <f>SUM(T523:T551)</f>
        <v>0.61795999999999995</v>
      </c>
      <c r="AR522" s="116" t="s">
        <v>82</v>
      </c>
      <c r="AT522" s="123" t="s">
        <v>71</v>
      </c>
      <c r="AU522" s="123" t="s">
        <v>80</v>
      </c>
      <c r="AY522" s="116" t="s">
        <v>142</v>
      </c>
      <c r="BK522" s="124">
        <f>SUM(BK523:BK551)</f>
        <v>0</v>
      </c>
    </row>
    <row r="523" spans="2:65" s="1" customFormat="1" ht="16.5" customHeight="1">
      <c r="B523" s="32"/>
      <c r="C523" s="127" t="s">
        <v>751</v>
      </c>
      <c r="D523" s="127" t="s">
        <v>145</v>
      </c>
      <c r="E523" s="128" t="s">
        <v>752</v>
      </c>
      <c r="F523" s="129" t="s">
        <v>753</v>
      </c>
      <c r="G523" s="130" t="s">
        <v>201</v>
      </c>
      <c r="H523" s="131">
        <v>2</v>
      </c>
      <c r="I523" s="132"/>
      <c r="J523" s="133">
        <f>ROUND(I523*H523,2)</f>
        <v>0</v>
      </c>
      <c r="K523" s="129" t="s">
        <v>149</v>
      </c>
      <c r="L523" s="32"/>
      <c r="M523" s="134" t="s">
        <v>19</v>
      </c>
      <c r="N523" s="135" t="s">
        <v>43</v>
      </c>
      <c r="P523" s="136">
        <f>O523*H523</f>
        <v>0</v>
      </c>
      <c r="Q523" s="136">
        <v>0</v>
      </c>
      <c r="R523" s="136">
        <f>Q523*H523</f>
        <v>0</v>
      </c>
      <c r="S523" s="136">
        <v>0.11248</v>
      </c>
      <c r="T523" s="137">
        <f>S523*H523</f>
        <v>0.22495999999999999</v>
      </c>
      <c r="AR523" s="138" t="s">
        <v>272</v>
      </c>
      <c r="AT523" s="138" t="s">
        <v>145</v>
      </c>
      <c r="AU523" s="138" t="s">
        <v>82</v>
      </c>
      <c r="AY523" s="17" t="s">
        <v>142</v>
      </c>
      <c r="BE523" s="139">
        <f>IF(N523="základní",J523,0)</f>
        <v>0</v>
      </c>
      <c r="BF523" s="139">
        <f>IF(N523="snížená",J523,0)</f>
        <v>0</v>
      </c>
      <c r="BG523" s="139">
        <f>IF(N523="zákl. přenesená",J523,0)</f>
        <v>0</v>
      </c>
      <c r="BH523" s="139">
        <f>IF(N523="sníž. přenesená",J523,0)</f>
        <v>0</v>
      </c>
      <c r="BI523" s="139">
        <f>IF(N523="nulová",J523,0)</f>
        <v>0</v>
      </c>
      <c r="BJ523" s="17" t="s">
        <v>80</v>
      </c>
      <c r="BK523" s="139">
        <f>ROUND(I523*H523,2)</f>
        <v>0</v>
      </c>
      <c r="BL523" s="17" t="s">
        <v>272</v>
      </c>
      <c r="BM523" s="138" t="s">
        <v>754</v>
      </c>
    </row>
    <row r="524" spans="2:65" s="1" customFormat="1" ht="11.25">
      <c r="B524" s="32"/>
      <c r="D524" s="140" t="s">
        <v>152</v>
      </c>
      <c r="F524" s="141" t="s">
        <v>755</v>
      </c>
      <c r="I524" s="142"/>
      <c r="L524" s="32"/>
      <c r="M524" s="143"/>
      <c r="T524" s="53"/>
      <c r="AT524" s="17" t="s">
        <v>152</v>
      </c>
      <c r="AU524" s="17" t="s">
        <v>82</v>
      </c>
    </row>
    <row r="525" spans="2:65" s="1" customFormat="1" ht="11.25">
      <c r="B525" s="32"/>
      <c r="D525" s="144" t="s">
        <v>154</v>
      </c>
      <c r="F525" s="145" t="s">
        <v>756</v>
      </c>
      <c r="I525" s="142"/>
      <c r="L525" s="32"/>
      <c r="M525" s="143"/>
      <c r="T525" s="53"/>
      <c r="AT525" s="17" t="s">
        <v>154</v>
      </c>
      <c r="AU525" s="17" t="s">
        <v>82</v>
      </c>
    </row>
    <row r="526" spans="2:65" s="1" customFormat="1" ht="16.5" customHeight="1">
      <c r="B526" s="32"/>
      <c r="C526" s="127" t="s">
        <v>757</v>
      </c>
      <c r="D526" s="127" t="s">
        <v>145</v>
      </c>
      <c r="E526" s="128" t="s">
        <v>758</v>
      </c>
      <c r="F526" s="129" t="s">
        <v>759</v>
      </c>
      <c r="G526" s="130" t="s">
        <v>161</v>
      </c>
      <c r="H526" s="131">
        <v>1</v>
      </c>
      <c r="I526" s="132"/>
      <c r="J526" s="133">
        <f>ROUND(I526*H526,2)</f>
        <v>0</v>
      </c>
      <c r="K526" s="129" t="s">
        <v>149</v>
      </c>
      <c r="L526" s="32"/>
      <c r="M526" s="134" t="s">
        <v>19</v>
      </c>
      <c r="N526" s="135" t="s">
        <v>43</v>
      </c>
      <c r="P526" s="136">
        <f>O526*H526</f>
        <v>0</v>
      </c>
      <c r="Q526" s="136">
        <v>0</v>
      </c>
      <c r="R526" s="136">
        <f>Q526*H526</f>
        <v>0</v>
      </c>
      <c r="S526" s="136">
        <v>4.4999999999999998E-2</v>
      </c>
      <c r="T526" s="137">
        <f>S526*H526</f>
        <v>4.4999999999999998E-2</v>
      </c>
      <c r="AR526" s="138" t="s">
        <v>272</v>
      </c>
      <c r="AT526" s="138" t="s">
        <v>145</v>
      </c>
      <c r="AU526" s="138" t="s">
        <v>82</v>
      </c>
      <c r="AY526" s="17" t="s">
        <v>142</v>
      </c>
      <c r="BE526" s="139">
        <f>IF(N526="základní",J526,0)</f>
        <v>0</v>
      </c>
      <c r="BF526" s="139">
        <f>IF(N526="snížená",J526,0)</f>
        <v>0</v>
      </c>
      <c r="BG526" s="139">
        <f>IF(N526="zákl. přenesená",J526,0)</f>
        <v>0</v>
      </c>
      <c r="BH526" s="139">
        <f>IF(N526="sníž. přenesená",J526,0)</f>
        <v>0</v>
      </c>
      <c r="BI526" s="139">
        <f>IF(N526="nulová",J526,0)</f>
        <v>0</v>
      </c>
      <c r="BJ526" s="17" t="s">
        <v>80</v>
      </c>
      <c r="BK526" s="139">
        <f>ROUND(I526*H526,2)</f>
        <v>0</v>
      </c>
      <c r="BL526" s="17" t="s">
        <v>272</v>
      </c>
      <c r="BM526" s="138" t="s">
        <v>760</v>
      </c>
    </row>
    <row r="527" spans="2:65" s="1" customFormat="1" ht="11.25">
      <c r="B527" s="32"/>
      <c r="D527" s="140" t="s">
        <v>152</v>
      </c>
      <c r="F527" s="141" t="s">
        <v>761</v>
      </c>
      <c r="I527" s="142"/>
      <c r="L527" s="32"/>
      <c r="M527" s="143"/>
      <c r="T527" s="53"/>
      <c r="AT527" s="17" t="s">
        <v>152</v>
      </c>
      <c r="AU527" s="17" t="s">
        <v>82</v>
      </c>
    </row>
    <row r="528" spans="2:65" s="1" customFormat="1" ht="11.25">
      <c r="B528" s="32"/>
      <c r="D528" s="144" t="s">
        <v>154</v>
      </c>
      <c r="F528" s="145" t="s">
        <v>762</v>
      </c>
      <c r="I528" s="142"/>
      <c r="L528" s="32"/>
      <c r="M528" s="143"/>
      <c r="T528" s="53"/>
      <c r="AT528" s="17" t="s">
        <v>154</v>
      </c>
      <c r="AU528" s="17" t="s">
        <v>82</v>
      </c>
    </row>
    <row r="529" spans="2:65" s="1" customFormat="1" ht="24.2" customHeight="1">
      <c r="B529" s="32"/>
      <c r="C529" s="127" t="s">
        <v>763</v>
      </c>
      <c r="D529" s="127" t="s">
        <v>145</v>
      </c>
      <c r="E529" s="128" t="s">
        <v>764</v>
      </c>
      <c r="F529" s="129" t="s">
        <v>765</v>
      </c>
      <c r="G529" s="130" t="s">
        <v>161</v>
      </c>
      <c r="H529" s="131">
        <v>3</v>
      </c>
      <c r="I529" s="132"/>
      <c r="J529" s="133">
        <f>ROUND(I529*H529,2)</f>
        <v>0</v>
      </c>
      <c r="K529" s="129" t="s">
        <v>149</v>
      </c>
      <c r="L529" s="32"/>
      <c r="M529" s="134" t="s">
        <v>19</v>
      </c>
      <c r="N529" s="135" t="s">
        <v>43</v>
      </c>
      <c r="P529" s="136">
        <f>O529*H529</f>
        <v>0</v>
      </c>
      <c r="Q529" s="136">
        <v>0</v>
      </c>
      <c r="R529" s="136">
        <f>Q529*H529</f>
        <v>0</v>
      </c>
      <c r="S529" s="136">
        <v>0</v>
      </c>
      <c r="T529" s="137">
        <f>S529*H529</f>
        <v>0</v>
      </c>
      <c r="AR529" s="138" t="s">
        <v>272</v>
      </c>
      <c r="AT529" s="138" t="s">
        <v>145</v>
      </c>
      <c r="AU529" s="138" t="s">
        <v>82</v>
      </c>
      <c r="AY529" s="17" t="s">
        <v>142</v>
      </c>
      <c r="BE529" s="139">
        <f>IF(N529="základní",J529,0)</f>
        <v>0</v>
      </c>
      <c r="BF529" s="139">
        <f>IF(N529="snížená",J529,0)</f>
        <v>0</v>
      </c>
      <c r="BG529" s="139">
        <f>IF(N529="zákl. přenesená",J529,0)</f>
        <v>0</v>
      </c>
      <c r="BH529" s="139">
        <f>IF(N529="sníž. přenesená",J529,0)</f>
        <v>0</v>
      </c>
      <c r="BI529" s="139">
        <f>IF(N529="nulová",J529,0)</f>
        <v>0</v>
      </c>
      <c r="BJ529" s="17" t="s">
        <v>80</v>
      </c>
      <c r="BK529" s="139">
        <f>ROUND(I529*H529,2)</f>
        <v>0</v>
      </c>
      <c r="BL529" s="17" t="s">
        <v>272</v>
      </c>
      <c r="BM529" s="138" t="s">
        <v>766</v>
      </c>
    </row>
    <row r="530" spans="2:65" s="1" customFormat="1" ht="29.25">
      <c r="B530" s="32"/>
      <c r="D530" s="140" t="s">
        <v>152</v>
      </c>
      <c r="F530" s="141" t="s">
        <v>767</v>
      </c>
      <c r="I530" s="142"/>
      <c r="L530" s="32"/>
      <c r="M530" s="143"/>
      <c r="T530" s="53"/>
      <c r="AT530" s="17" t="s">
        <v>152</v>
      </c>
      <c r="AU530" s="17" t="s">
        <v>82</v>
      </c>
    </row>
    <row r="531" spans="2:65" s="1" customFormat="1" ht="11.25">
      <c r="B531" s="32"/>
      <c r="D531" s="144" t="s">
        <v>154</v>
      </c>
      <c r="F531" s="145" t="s">
        <v>768</v>
      </c>
      <c r="I531" s="142"/>
      <c r="L531" s="32"/>
      <c r="M531" s="143"/>
      <c r="T531" s="53"/>
      <c r="AT531" s="17" t="s">
        <v>154</v>
      </c>
      <c r="AU531" s="17" t="s">
        <v>82</v>
      </c>
    </row>
    <row r="532" spans="2:65" s="1" customFormat="1" ht="24.2" customHeight="1">
      <c r="B532" s="32"/>
      <c r="C532" s="166" t="s">
        <v>769</v>
      </c>
      <c r="D532" s="166" t="s">
        <v>174</v>
      </c>
      <c r="E532" s="167" t="s">
        <v>770</v>
      </c>
      <c r="F532" s="168" t="s">
        <v>771</v>
      </c>
      <c r="G532" s="169" t="s">
        <v>161</v>
      </c>
      <c r="H532" s="170">
        <v>3</v>
      </c>
      <c r="I532" s="171"/>
      <c r="J532" s="172">
        <f>ROUND(I532*H532,2)</f>
        <v>0</v>
      </c>
      <c r="K532" s="168" t="s">
        <v>149</v>
      </c>
      <c r="L532" s="173"/>
      <c r="M532" s="174" t="s">
        <v>19</v>
      </c>
      <c r="N532" s="175" t="s">
        <v>43</v>
      </c>
      <c r="P532" s="136">
        <f>O532*H532</f>
        <v>0</v>
      </c>
      <c r="Q532" s="136">
        <v>1.6E-2</v>
      </c>
      <c r="R532" s="136">
        <f>Q532*H532</f>
        <v>4.8000000000000001E-2</v>
      </c>
      <c r="S532" s="136">
        <v>0</v>
      </c>
      <c r="T532" s="137">
        <f>S532*H532</f>
        <v>0</v>
      </c>
      <c r="AR532" s="138" t="s">
        <v>83</v>
      </c>
      <c r="AT532" s="138" t="s">
        <v>174</v>
      </c>
      <c r="AU532" s="138" t="s">
        <v>82</v>
      </c>
      <c r="AY532" s="17" t="s">
        <v>142</v>
      </c>
      <c r="BE532" s="139">
        <f>IF(N532="základní",J532,0)</f>
        <v>0</v>
      </c>
      <c r="BF532" s="139">
        <f>IF(N532="snížená",J532,0)</f>
        <v>0</v>
      </c>
      <c r="BG532" s="139">
        <f>IF(N532="zákl. přenesená",J532,0)</f>
        <v>0</v>
      </c>
      <c r="BH532" s="139">
        <f>IF(N532="sníž. přenesená",J532,0)</f>
        <v>0</v>
      </c>
      <c r="BI532" s="139">
        <f>IF(N532="nulová",J532,0)</f>
        <v>0</v>
      </c>
      <c r="BJ532" s="17" t="s">
        <v>80</v>
      </c>
      <c r="BK532" s="139">
        <f>ROUND(I532*H532,2)</f>
        <v>0</v>
      </c>
      <c r="BL532" s="17" t="s">
        <v>272</v>
      </c>
      <c r="BM532" s="138" t="s">
        <v>772</v>
      </c>
    </row>
    <row r="533" spans="2:65" s="1" customFormat="1" ht="11.25">
      <c r="B533" s="32"/>
      <c r="D533" s="140" t="s">
        <v>152</v>
      </c>
      <c r="F533" s="141" t="s">
        <v>771</v>
      </c>
      <c r="I533" s="142"/>
      <c r="L533" s="32"/>
      <c r="M533" s="143"/>
      <c r="T533" s="53"/>
      <c r="AT533" s="17" t="s">
        <v>152</v>
      </c>
      <c r="AU533" s="17" t="s">
        <v>82</v>
      </c>
    </row>
    <row r="534" spans="2:65" s="1" customFormat="1" ht="16.5" customHeight="1">
      <c r="B534" s="32"/>
      <c r="C534" s="127" t="s">
        <v>773</v>
      </c>
      <c r="D534" s="127" t="s">
        <v>145</v>
      </c>
      <c r="E534" s="128" t="s">
        <v>774</v>
      </c>
      <c r="F534" s="129" t="s">
        <v>775</v>
      </c>
      <c r="G534" s="130" t="s">
        <v>161</v>
      </c>
      <c r="H534" s="131">
        <v>3</v>
      </c>
      <c r="I534" s="132"/>
      <c r="J534" s="133">
        <f>ROUND(I534*H534,2)</f>
        <v>0</v>
      </c>
      <c r="K534" s="129" t="s">
        <v>149</v>
      </c>
      <c r="L534" s="32"/>
      <c r="M534" s="134" t="s">
        <v>19</v>
      </c>
      <c r="N534" s="135" t="s">
        <v>43</v>
      </c>
      <c r="P534" s="136">
        <f>O534*H534</f>
        <v>0</v>
      </c>
      <c r="Q534" s="136">
        <v>0</v>
      </c>
      <c r="R534" s="136">
        <f>Q534*H534</f>
        <v>0</v>
      </c>
      <c r="S534" s="136">
        <v>0</v>
      </c>
      <c r="T534" s="137">
        <f>S534*H534</f>
        <v>0</v>
      </c>
      <c r="AR534" s="138" t="s">
        <v>272</v>
      </c>
      <c r="AT534" s="138" t="s">
        <v>145</v>
      </c>
      <c r="AU534" s="138" t="s">
        <v>82</v>
      </c>
      <c r="AY534" s="17" t="s">
        <v>142</v>
      </c>
      <c r="BE534" s="139">
        <f>IF(N534="základní",J534,0)</f>
        <v>0</v>
      </c>
      <c r="BF534" s="139">
        <f>IF(N534="snížená",J534,0)</f>
        <v>0</v>
      </c>
      <c r="BG534" s="139">
        <f>IF(N534="zákl. přenesená",J534,0)</f>
        <v>0</v>
      </c>
      <c r="BH534" s="139">
        <f>IF(N534="sníž. přenesená",J534,0)</f>
        <v>0</v>
      </c>
      <c r="BI534" s="139">
        <f>IF(N534="nulová",J534,0)</f>
        <v>0</v>
      </c>
      <c r="BJ534" s="17" t="s">
        <v>80</v>
      </c>
      <c r="BK534" s="139">
        <f>ROUND(I534*H534,2)</f>
        <v>0</v>
      </c>
      <c r="BL534" s="17" t="s">
        <v>272</v>
      </c>
      <c r="BM534" s="138" t="s">
        <v>776</v>
      </c>
    </row>
    <row r="535" spans="2:65" s="1" customFormat="1" ht="11.25">
      <c r="B535" s="32"/>
      <c r="D535" s="140" t="s">
        <v>152</v>
      </c>
      <c r="F535" s="141" t="s">
        <v>777</v>
      </c>
      <c r="I535" s="142"/>
      <c r="L535" s="32"/>
      <c r="M535" s="143"/>
      <c r="T535" s="53"/>
      <c r="AT535" s="17" t="s">
        <v>152</v>
      </c>
      <c r="AU535" s="17" t="s">
        <v>82</v>
      </c>
    </row>
    <row r="536" spans="2:65" s="1" customFormat="1" ht="11.25">
      <c r="B536" s="32"/>
      <c r="D536" s="144" t="s">
        <v>154</v>
      </c>
      <c r="F536" s="145" t="s">
        <v>778</v>
      </c>
      <c r="I536" s="142"/>
      <c r="L536" s="32"/>
      <c r="M536" s="143"/>
      <c r="T536" s="53"/>
      <c r="AT536" s="17" t="s">
        <v>154</v>
      </c>
      <c r="AU536" s="17" t="s">
        <v>82</v>
      </c>
    </row>
    <row r="537" spans="2:65" s="1" customFormat="1" ht="24.2" customHeight="1">
      <c r="B537" s="32"/>
      <c r="C537" s="166" t="s">
        <v>779</v>
      </c>
      <c r="D537" s="166" t="s">
        <v>174</v>
      </c>
      <c r="E537" s="167" t="s">
        <v>780</v>
      </c>
      <c r="F537" s="168" t="s">
        <v>781</v>
      </c>
      <c r="G537" s="169" t="s">
        <v>161</v>
      </c>
      <c r="H537" s="170">
        <v>3</v>
      </c>
      <c r="I537" s="171"/>
      <c r="J537" s="172">
        <f>ROUND(I537*H537,2)</f>
        <v>0</v>
      </c>
      <c r="K537" s="168" t="s">
        <v>149</v>
      </c>
      <c r="L537" s="173"/>
      <c r="M537" s="174" t="s">
        <v>19</v>
      </c>
      <c r="N537" s="175" t="s">
        <v>43</v>
      </c>
      <c r="P537" s="136">
        <f>O537*H537</f>
        <v>0</v>
      </c>
      <c r="Q537" s="136">
        <v>1.4999999999999999E-4</v>
      </c>
      <c r="R537" s="136">
        <f>Q537*H537</f>
        <v>4.4999999999999999E-4</v>
      </c>
      <c r="S537" s="136">
        <v>0</v>
      </c>
      <c r="T537" s="137">
        <f>S537*H537</f>
        <v>0</v>
      </c>
      <c r="AR537" s="138" t="s">
        <v>83</v>
      </c>
      <c r="AT537" s="138" t="s">
        <v>174</v>
      </c>
      <c r="AU537" s="138" t="s">
        <v>82</v>
      </c>
      <c r="AY537" s="17" t="s">
        <v>142</v>
      </c>
      <c r="BE537" s="139">
        <f>IF(N537="základní",J537,0)</f>
        <v>0</v>
      </c>
      <c r="BF537" s="139">
        <f>IF(N537="snížená",J537,0)</f>
        <v>0</v>
      </c>
      <c r="BG537" s="139">
        <f>IF(N537="zákl. přenesená",J537,0)</f>
        <v>0</v>
      </c>
      <c r="BH537" s="139">
        <f>IF(N537="sníž. přenesená",J537,0)</f>
        <v>0</v>
      </c>
      <c r="BI537" s="139">
        <f>IF(N537="nulová",J537,0)</f>
        <v>0</v>
      </c>
      <c r="BJ537" s="17" t="s">
        <v>80</v>
      </c>
      <c r="BK537" s="139">
        <f>ROUND(I537*H537,2)</f>
        <v>0</v>
      </c>
      <c r="BL537" s="17" t="s">
        <v>272</v>
      </c>
      <c r="BM537" s="138" t="s">
        <v>782</v>
      </c>
    </row>
    <row r="538" spans="2:65" s="1" customFormat="1" ht="19.5">
      <c r="B538" s="32"/>
      <c r="D538" s="140" t="s">
        <v>152</v>
      </c>
      <c r="F538" s="141" t="s">
        <v>781</v>
      </c>
      <c r="I538" s="142"/>
      <c r="L538" s="32"/>
      <c r="M538" s="143"/>
      <c r="T538" s="53"/>
      <c r="AT538" s="17" t="s">
        <v>152</v>
      </c>
      <c r="AU538" s="17" t="s">
        <v>82</v>
      </c>
    </row>
    <row r="539" spans="2:65" s="1" customFormat="1" ht="16.5" customHeight="1">
      <c r="B539" s="32"/>
      <c r="C539" s="166" t="s">
        <v>783</v>
      </c>
      <c r="D539" s="166" t="s">
        <v>174</v>
      </c>
      <c r="E539" s="167" t="s">
        <v>784</v>
      </c>
      <c r="F539" s="168" t="s">
        <v>785</v>
      </c>
      <c r="G539" s="169" t="s">
        <v>161</v>
      </c>
      <c r="H539" s="170">
        <v>3</v>
      </c>
      <c r="I539" s="171"/>
      <c r="J539" s="172">
        <f>ROUND(I539*H539,2)</f>
        <v>0</v>
      </c>
      <c r="K539" s="168" t="s">
        <v>149</v>
      </c>
      <c r="L539" s="173"/>
      <c r="M539" s="174" t="s">
        <v>19</v>
      </c>
      <c r="N539" s="175" t="s">
        <v>43</v>
      </c>
      <c r="P539" s="136">
        <f>O539*H539</f>
        <v>0</v>
      </c>
      <c r="Q539" s="136">
        <v>1.4999999999999999E-4</v>
      </c>
      <c r="R539" s="136">
        <f>Q539*H539</f>
        <v>4.4999999999999999E-4</v>
      </c>
      <c r="S539" s="136">
        <v>0</v>
      </c>
      <c r="T539" s="137">
        <f>S539*H539</f>
        <v>0</v>
      </c>
      <c r="AR539" s="138" t="s">
        <v>83</v>
      </c>
      <c r="AT539" s="138" t="s">
        <v>174</v>
      </c>
      <c r="AU539" s="138" t="s">
        <v>82</v>
      </c>
      <c r="AY539" s="17" t="s">
        <v>142</v>
      </c>
      <c r="BE539" s="139">
        <f>IF(N539="základní",J539,0)</f>
        <v>0</v>
      </c>
      <c r="BF539" s="139">
        <f>IF(N539="snížená",J539,0)</f>
        <v>0</v>
      </c>
      <c r="BG539" s="139">
        <f>IF(N539="zákl. přenesená",J539,0)</f>
        <v>0</v>
      </c>
      <c r="BH539" s="139">
        <f>IF(N539="sníž. přenesená",J539,0)</f>
        <v>0</v>
      </c>
      <c r="BI539" s="139">
        <f>IF(N539="nulová",J539,0)</f>
        <v>0</v>
      </c>
      <c r="BJ539" s="17" t="s">
        <v>80</v>
      </c>
      <c r="BK539" s="139">
        <f>ROUND(I539*H539,2)</f>
        <v>0</v>
      </c>
      <c r="BL539" s="17" t="s">
        <v>272</v>
      </c>
      <c r="BM539" s="138" t="s">
        <v>786</v>
      </c>
    </row>
    <row r="540" spans="2:65" s="1" customFormat="1" ht="11.25">
      <c r="B540" s="32"/>
      <c r="D540" s="140" t="s">
        <v>152</v>
      </c>
      <c r="F540" s="141" t="s">
        <v>787</v>
      </c>
      <c r="I540" s="142"/>
      <c r="L540" s="32"/>
      <c r="M540" s="143"/>
      <c r="T540" s="53"/>
      <c r="AT540" s="17" t="s">
        <v>152</v>
      </c>
      <c r="AU540" s="17" t="s">
        <v>82</v>
      </c>
    </row>
    <row r="541" spans="2:65" s="1" customFormat="1" ht="21.75" customHeight="1">
      <c r="B541" s="32"/>
      <c r="C541" s="127" t="s">
        <v>788</v>
      </c>
      <c r="D541" s="127" t="s">
        <v>145</v>
      </c>
      <c r="E541" s="128" t="s">
        <v>789</v>
      </c>
      <c r="F541" s="129" t="s">
        <v>790</v>
      </c>
      <c r="G541" s="130" t="s">
        <v>161</v>
      </c>
      <c r="H541" s="131">
        <v>3</v>
      </c>
      <c r="I541" s="132"/>
      <c r="J541" s="133">
        <f>ROUND(I541*H541,2)</f>
        <v>0</v>
      </c>
      <c r="K541" s="129" t="s">
        <v>149</v>
      </c>
      <c r="L541" s="32"/>
      <c r="M541" s="134" t="s">
        <v>19</v>
      </c>
      <c r="N541" s="135" t="s">
        <v>43</v>
      </c>
      <c r="P541" s="136">
        <f>O541*H541</f>
        <v>0</v>
      </c>
      <c r="Q541" s="136">
        <v>0</v>
      </c>
      <c r="R541" s="136">
        <f>Q541*H541</f>
        <v>0</v>
      </c>
      <c r="S541" s="136">
        <v>0</v>
      </c>
      <c r="T541" s="137">
        <f>S541*H541</f>
        <v>0</v>
      </c>
      <c r="AR541" s="138" t="s">
        <v>272</v>
      </c>
      <c r="AT541" s="138" t="s">
        <v>145</v>
      </c>
      <c r="AU541" s="138" t="s">
        <v>82</v>
      </c>
      <c r="AY541" s="17" t="s">
        <v>142</v>
      </c>
      <c r="BE541" s="139">
        <f>IF(N541="základní",J541,0)</f>
        <v>0</v>
      </c>
      <c r="BF541" s="139">
        <f>IF(N541="snížená",J541,0)</f>
        <v>0</v>
      </c>
      <c r="BG541" s="139">
        <f>IF(N541="zákl. přenesená",J541,0)</f>
        <v>0</v>
      </c>
      <c r="BH541" s="139">
        <f>IF(N541="sníž. přenesená",J541,0)</f>
        <v>0</v>
      </c>
      <c r="BI541" s="139">
        <f>IF(N541="nulová",J541,0)</f>
        <v>0</v>
      </c>
      <c r="BJ541" s="17" t="s">
        <v>80</v>
      </c>
      <c r="BK541" s="139">
        <f>ROUND(I541*H541,2)</f>
        <v>0</v>
      </c>
      <c r="BL541" s="17" t="s">
        <v>272</v>
      </c>
      <c r="BM541" s="138" t="s">
        <v>791</v>
      </c>
    </row>
    <row r="542" spans="2:65" s="1" customFormat="1" ht="19.5">
      <c r="B542" s="32"/>
      <c r="D542" s="140" t="s">
        <v>152</v>
      </c>
      <c r="F542" s="141" t="s">
        <v>792</v>
      </c>
      <c r="I542" s="142"/>
      <c r="L542" s="32"/>
      <c r="M542" s="143"/>
      <c r="T542" s="53"/>
      <c r="AT542" s="17" t="s">
        <v>152</v>
      </c>
      <c r="AU542" s="17" t="s">
        <v>82</v>
      </c>
    </row>
    <row r="543" spans="2:65" s="1" customFormat="1" ht="11.25">
      <c r="B543" s="32"/>
      <c r="D543" s="144" t="s">
        <v>154</v>
      </c>
      <c r="F543" s="145" t="s">
        <v>793</v>
      </c>
      <c r="I543" s="142"/>
      <c r="L543" s="32"/>
      <c r="M543" s="143"/>
      <c r="T543" s="53"/>
      <c r="AT543" s="17" t="s">
        <v>154</v>
      </c>
      <c r="AU543" s="17" t="s">
        <v>82</v>
      </c>
    </row>
    <row r="544" spans="2:65" s="1" customFormat="1" ht="16.5" customHeight="1">
      <c r="B544" s="32"/>
      <c r="C544" s="166" t="s">
        <v>794</v>
      </c>
      <c r="D544" s="166" t="s">
        <v>174</v>
      </c>
      <c r="E544" s="167" t="s">
        <v>795</v>
      </c>
      <c r="F544" s="168" t="s">
        <v>796</v>
      </c>
      <c r="G544" s="169" t="s">
        <v>161</v>
      </c>
      <c r="H544" s="170">
        <v>3</v>
      </c>
      <c r="I544" s="171"/>
      <c r="J544" s="172">
        <f>ROUND(I544*H544,2)</f>
        <v>0</v>
      </c>
      <c r="K544" s="168" t="s">
        <v>149</v>
      </c>
      <c r="L544" s="173"/>
      <c r="M544" s="174" t="s">
        <v>19</v>
      </c>
      <c r="N544" s="175" t="s">
        <v>43</v>
      </c>
      <c r="P544" s="136">
        <f>O544*H544</f>
        <v>0</v>
      </c>
      <c r="Q544" s="136">
        <v>2.2000000000000001E-3</v>
      </c>
      <c r="R544" s="136">
        <f>Q544*H544</f>
        <v>6.6E-3</v>
      </c>
      <c r="S544" s="136">
        <v>0</v>
      </c>
      <c r="T544" s="137">
        <f>S544*H544</f>
        <v>0</v>
      </c>
      <c r="AR544" s="138" t="s">
        <v>83</v>
      </c>
      <c r="AT544" s="138" t="s">
        <v>174</v>
      </c>
      <c r="AU544" s="138" t="s">
        <v>82</v>
      </c>
      <c r="AY544" s="17" t="s">
        <v>142</v>
      </c>
      <c r="BE544" s="139">
        <f>IF(N544="základní",J544,0)</f>
        <v>0</v>
      </c>
      <c r="BF544" s="139">
        <f>IF(N544="snížená",J544,0)</f>
        <v>0</v>
      </c>
      <c r="BG544" s="139">
        <f>IF(N544="zákl. přenesená",J544,0)</f>
        <v>0</v>
      </c>
      <c r="BH544" s="139">
        <f>IF(N544="sníž. přenesená",J544,0)</f>
        <v>0</v>
      </c>
      <c r="BI544" s="139">
        <f>IF(N544="nulová",J544,0)</f>
        <v>0</v>
      </c>
      <c r="BJ544" s="17" t="s">
        <v>80</v>
      </c>
      <c r="BK544" s="139">
        <f>ROUND(I544*H544,2)</f>
        <v>0</v>
      </c>
      <c r="BL544" s="17" t="s">
        <v>272</v>
      </c>
      <c r="BM544" s="138" t="s">
        <v>797</v>
      </c>
    </row>
    <row r="545" spans="2:65" s="1" customFormat="1" ht="11.25">
      <c r="B545" s="32"/>
      <c r="D545" s="140" t="s">
        <v>152</v>
      </c>
      <c r="F545" s="141" t="s">
        <v>796</v>
      </c>
      <c r="I545" s="142"/>
      <c r="L545" s="32"/>
      <c r="M545" s="143"/>
      <c r="T545" s="53"/>
      <c r="AT545" s="17" t="s">
        <v>152</v>
      </c>
      <c r="AU545" s="17" t="s">
        <v>82</v>
      </c>
    </row>
    <row r="546" spans="2:65" s="1" customFormat="1" ht="24.2" customHeight="1">
      <c r="B546" s="32"/>
      <c r="C546" s="127" t="s">
        <v>798</v>
      </c>
      <c r="D546" s="127" t="s">
        <v>145</v>
      </c>
      <c r="E546" s="128" t="s">
        <v>799</v>
      </c>
      <c r="F546" s="129" t="s">
        <v>800</v>
      </c>
      <c r="G546" s="130" t="s">
        <v>161</v>
      </c>
      <c r="H546" s="131">
        <v>2</v>
      </c>
      <c r="I546" s="132"/>
      <c r="J546" s="133">
        <f>ROUND(I546*H546,2)</f>
        <v>0</v>
      </c>
      <c r="K546" s="129" t="s">
        <v>149</v>
      </c>
      <c r="L546" s="32"/>
      <c r="M546" s="134" t="s">
        <v>19</v>
      </c>
      <c r="N546" s="135" t="s">
        <v>43</v>
      </c>
      <c r="P546" s="136">
        <f>O546*H546</f>
        <v>0</v>
      </c>
      <c r="Q546" s="136">
        <v>0</v>
      </c>
      <c r="R546" s="136">
        <f>Q546*H546</f>
        <v>0</v>
      </c>
      <c r="S546" s="136">
        <v>0.17399999999999999</v>
      </c>
      <c r="T546" s="137">
        <f>S546*H546</f>
        <v>0.34799999999999998</v>
      </c>
      <c r="AR546" s="138" t="s">
        <v>272</v>
      </c>
      <c r="AT546" s="138" t="s">
        <v>145</v>
      </c>
      <c r="AU546" s="138" t="s">
        <v>82</v>
      </c>
      <c r="AY546" s="17" t="s">
        <v>142</v>
      </c>
      <c r="BE546" s="139">
        <f>IF(N546="základní",J546,0)</f>
        <v>0</v>
      </c>
      <c r="BF546" s="139">
        <f>IF(N546="snížená",J546,0)</f>
        <v>0</v>
      </c>
      <c r="BG546" s="139">
        <f>IF(N546="zákl. přenesená",J546,0)</f>
        <v>0</v>
      </c>
      <c r="BH546" s="139">
        <f>IF(N546="sníž. přenesená",J546,0)</f>
        <v>0</v>
      </c>
      <c r="BI546" s="139">
        <f>IF(N546="nulová",J546,0)</f>
        <v>0</v>
      </c>
      <c r="BJ546" s="17" t="s">
        <v>80</v>
      </c>
      <c r="BK546" s="139">
        <f>ROUND(I546*H546,2)</f>
        <v>0</v>
      </c>
      <c r="BL546" s="17" t="s">
        <v>272</v>
      </c>
      <c r="BM546" s="138" t="s">
        <v>801</v>
      </c>
    </row>
    <row r="547" spans="2:65" s="1" customFormat="1" ht="19.5">
      <c r="B547" s="32"/>
      <c r="D547" s="140" t="s">
        <v>152</v>
      </c>
      <c r="F547" s="141" t="s">
        <v>802</v>
      </c>
      <c r="I547" s="142"/>
      <c r="L547" s="32"/>
      <c r="M547" s="143"/>
      <c r="T547" s="53"/>
      <c r="AT547" s="17" t="s">
        <v>152</v>
      </c>
      <c r="AU547" s="17" t="s">
        <v>82</v>
      </c>
    </row>
    <row r="548" spans="2:65" s="1" customFormat="1" ht="11.25">
      <c r="B548" s="32"/>
      <c r="D548" s="144" t="s">
        <v>154</v>
      </c>
      <c r="F548" s="145" t="s">
        <v>803</v>
      </c>
      <c r="I548" s="142"/>
      <c r="L548" s="32"/>
      <c r="M548" s="143"/>
      <c r="T548" s="53"/>
      <c r="AT548" s="17" t="s">
        <v>154</v>
      </c>
      <c r="AU548" s="17" t="s">
        <v>82</v>
      </c>
    </row>
    <row r="549" spans="2:65" s="1" customFormat="1" ht="24.2" customHeight="1">
      <c r="B549" s="32"/>
      <c r="C549" s="127" t="s">
        <v>804</v>
      </c>
      <c r="D549" s="127" t="s">
        <v>145</v>
      </c>
      <c r="E549" s="128" t="s">
        <v>805</v>
      </c>
      <c r="F549" s="129" t="s">
        <v>806</v>
      </c>
      <c r="G549" s="130" t="s">
        <v>483</v>
      </c>
      <c r="H549" s="176"/>
      <c r="I549" s="132"/>
      <c r="J549" s="133">
        <f>ROUND(I549*H549,2)</f>
        <v>0</v>
      </c>
      <c r="K549" s="129" t="s">
        <v>149</v>
      </c>
      <c r="L549" s="32"/>
      <c r="M549" s="134" t="s">
        <v>19</v>
      </c>
      <c r="N549" s="135" t="s">
        <v>43</v>
      </c>
      <c r="P549" s="136">
        <f>O549*H549</f>
        <v>0</v>
      </c>
      <c r="Q549" s="136">
        <v>0</v>
      </c>
      <c r="R549" s="136">
        <f>Q549*H549</f>
        <v>0</v>
      </c>
      <c r="S549" s="136">
        <v>0</v>
      </c>
      <c r="T549" s="137">
        <f>S549*H549</f>
        <v>0</v>
      </c>
      <c r="AR549" s="138" t="s">
        <v>272</v>
      </c>
      <c r="AT549" s="138" t="s">
        <v>145</v>
      </c>
      <c r="AU549" s="138" t="s">
        <v>82</v>
      </c>
      <c r="AY549" s="17" t="s">
        <v>142</v>
      </c>
      <c r="BE549" s="139">
        <f>IF(N549="základní",J549,0)</f>
        <v>0</v>
      </c>
      <c r="BF549" s="139">
        <f>IF(N549="snížená",J549,0)</f>
        <v>0</v>
      </c>
      <c r="BG549" s="139">
        <f>IF(N549="zákl. přenesená",J549,0)</f>
        <v>0</v>
      </c>
      <c r="BH549" s="139">
        <f>IF(N549="sníž. přenesená",J549,0)</f>
        <v>0</v>
      </c>
      <c r="BI549" s="139">
        <f>IF(N549="nulová",J549,0)</f>
        <v>0</v>
      </c>
      <c r="BJ549" s="17" t="s">
        <v>80</v>
      </c>
      <c r="BK549" s="139">
        <f>ROUND(I549*H549,2)</f>
        <v>0</v>
      </c>
      <c r="BL549" s="17" t="s">
        <v>272</v>
      </c>
      <c r="BM549" s="138" t="s">
        <v>807</v>
      </c>
    </row>
    <row r="550" spans="2:65" s="1" customFormat="1" ht="29.25">
      <c r="B550" s="32"/>
      <c r="D550" s="140" t="s">
        <v>152</v>
      </c>
      <c r="F550" s="141" t="s">
        <v>808</v>
      </c>
      <c r="I550" s="142"/>
      <c r="L550" s="32"/>
      <c r="M550" s="143"/>
      <c r="T550" s="53"/>
      <c r="AT550" s="17" t="s">
        <v>152</v>
      </c>
      <c r="AU550" s="17" t="s">
        <v>82</v>
      </c>
    </row>
    <row r="551" spans="2:65" s="1" customFormat="1" ht="11.25">
      <c r="B551" s="32"/>
      <c r="D551" s="144" t="s">
        <v>154</v>
      </c>
      <c r="F551" s="145" t="s">
        <v>809</v>
      </c>
      <c r="I551" s="142"/>
      <c r="L551" s="32"/>
      <c r="M551" s="143"/>
      <c r="T551" s="53"/>
      <c r="AT551" s="17" t="s">
        <v>154</v>
      </c>
      <c r="AU551" s="17" t="s">
        <v>82</v>
      </c>
    </row>
    <row r="552" spans="2:65" s="11" customFormat="1" ht="22.9" customHeight="1">
      <c r="B552" s="115"/>
      <c r="D552" s="116" t="s">
        <v>71</v>
      </c>
      <c r="E552" s="125" t="s">
        <v>810</v>
      </c>
      <c r="F552" s="125" t="s">
        <v>811</v>
      </c>
      <c r="I552" s="118"/>
      <c r="J552" s="126">
        <f>BK552</f>
        <v>0</v>
      </c>
      <c r="L552" s="115"/>
      <c r="M552" s="120"/>
      <c r="P552" s="121">
        <f>SUM(P553:P576)</f>
        <v>0</v>
      </c>
      <c r="R552" s="121">
        <f>SUM(R553:R576)</f>
        <v>0.24954000000000001</v>
      </c>
      <c r="T552" s="122">
        <f>SUM(T553:T576)</f>
        <v>0</v>
      </c>
      <c r="AR552" s="116" t="s">
        <v>82</v>
      </c>
      <c r="AT552" s="123" t="s">
        <v>71</v>
      </c>
      <c r="AU552" s="123" t="s">
        <v>80</v>
      </c>
      <c r="AY552" s="116" t="s">
        <v>142</v>
      </c>
      <c r="BK552" s="124">
        <f>SUM(BK553:BK576)</f>
        <v>0</v>
      </c>
    </row>
    <row r="553" spans="2:65" s="1" customFormat="1" ht="16.5" customHeight="1">
      <c r="B553" s="32"/>
      <c r="C553" s="127" t="s">
        <v>812</v>
      </c>
      <c r="D553" s="127" t="s">
        <v>145</v>
      </c>
      <c r="E553" s="128" t="s">
        <v>813</v>
      </c>
      <c r="F553" s="129" t="s">
        <v>814</v>
      </c>
      <c r="G553" s="130" t="s">
        <v>201</v>
      </c>
      <c r="H553" s="131">
        <v>1.5</v>
      </c>
      <c r="I553" s="132"/>
      <c r="J553" s="133">
        <f>ROUND(I553*H553,2)</f>
        <v>0</v>
      </c>
      <c r="K553" s="129" t="s">
        <v>149</v>
      </c>
      <c r="L553" s="32"/>
      <c r="M553" s="134" t="s">
        <v>19</v>
      </c>
      <c r="N553" s="135" t="s">
        <v>43</v>
      </c>
      <c r="P553" s="136">
        <f>O553*H553</f>
        <v>0</v>
      </c>
      <c r="Q553" s="136">
        <v>2.4000000000000001E-4</v>
      </c>
      <c r="R553" s="136">
        <f>Q553*H553</f>
        <v>3.6000000000000002E-4</v>
      </c>
      <c r="S553" s="136">
        <v>0</v>
      </c>
      <c r="T553" s="137">
        <f>S553*H553</f>
        <v>0</v>
      </c>
      <c r="AR553" s="138" t="s">
        <v>272</v>
      </c>
      <c r="AT553" s="138" t="s">
        <v>145</v>
      </c>
      <c r="AU553" s="138" t="s">
        <v>82</v>
      </c>
      <c r="AY553" s="17" t="s">
        <v>142</v>
      </c>
      <c r="BE553" s="139">
        <f>IF(N553="základní",J553,0)</f>
        <v>0</v>
      </c>
      <c r="BF553" s="139">
        <f>IF(N553="snížená",J553,0)</f>
        <v>0</v>
      </c>
      <c r="BG553" s="139">
        <f>IF(N553="zákl. přenesená",J553,0)</f>
        <v>0</v>
      </c>
      <c r="BH553" s="139">
        <f>IF(N553="sníž. přenesená",J553,0)</f>
        <v>0</v>
      </c>
      <c r="BI553" s="139">
        <f>IF(N553="nulová",J553,0)</f>
        <v>0</v>
      </c>
      <c r="BJ553" s="17" t="s">
        <v>80</v>
      </c>
      <c r="BK553" s="139">
        <f>ROUND(I553*H553,2)</f>
        <v>0</v>
      </c>
      <c r="BL553" s="17" t="s">
        <v>272</v>
      </c>
      <c r="BM553" s="138" t="s">
        <v>815</v>
      </c>
    </row>
    <row r="554" spans="2:65" s="1" customFormat="1" ht="11.25">
      <c r="B554" s="32"/>
      <c r="D554" s="140" t="s">
        <v>152</v>
      </c>
      <c r="F554" s="141" t="s">
        <v>816</v>
      </c>
      <c r="I554" s="142"/>
      <c r="L554" s="32"/>
      <c r="M554" s="143"/>
      <c r="T554" s="53"/>
      <c r="AT554" s="17" t="s">
        <v>152</v>
      </c>
      <c r="AU554" s="17" t="s">
        <v>82</v>
      </c>
    </row>
    <row r="555" spans="2:65" s="1" customFormat="1" ht="11.25">
      <c r="B555" s="32"/>
      <c r="D555" s="144" t="s">
        <v>154</v>
      </c>
      <c r="F555" s="145" t="s">
        <v>817</v>
      </c>
      <c r="I555" s="142"/>
      <c r="L555" s="32"/>
      <c r="M555" s="143"/>
      <c r="T555" s="53"/>
      <c r="AT555" s="17" t="s">
        <v>154</v>
      </c>
      <c r="AU555" s="17" t="s">
        <v>82</v>
      </c>
    </row>
    <row r="556" spans="2:65" s="1" customFormat="1" ht="24.2" customHeight="1">
      <c r="B556" s="32"/>
      <c r="C556" s="166" t="s">
        <v>818</v>
      </c>
      <c r="D556" s="166" t="s">
        <v>174</v>
      </c>
      <c r="E556" s="167" t="s">
        <v>819</v>
      </c>
      <c r="F556" s="168" t="s">
        <v>820</v>
      </c>
      <c r="G556" s="169" t="s">
        <v>201</v>
      </c>
      <c r="H556" s="170">
        <v>1.5</v>
      </c>
      <c r="I556" s="171"/>
      <c r="J556" s="172">
        <f>ROUND(I556*H556,2)</f>
        <v>0</v>
      </c>
      <c r="K556" s="168" t="s">
        <v>149</v>
      </c>
      <c r="L556" s="173"/>
      <c r="M556" s="174" t="s">
        <v>19</v>
      </c>
      <c r="N556" s="175" t="s">
        <v>43</v>
      </c>
      <c r="P556" s="136">
        <f>O556*H556</f>
        <v>0</v>
      </c>
      <c r="Q556" s="136">
        <v>5.0000000000000001E-3</v>
      </c>
      <c r="R556" s="136">
        <f>Q556*H556</f>
        <v>7.4999999999999997E-3</v>
      </c>
      <c r="S556" s="136">
        <v>0</v>
      </c>
      <c r="T556" s="137">
        <f>S556*H556</f>
        <v>0</v>
      </c>
      <c r="AR556" s="138" t="s">
        <v>83</v>
      </c>
      <c r="AT556" s="138" t="s">
        <v>174</v>
      </c>
      <c r="AU556" s="138" t="s">
        <v>82</v>
      </c>
      <c r="AY556" s="17" t="s">
        <v>142</v>
      </c>
      <c r="BE556" s="139">
        <f>IF(N556="základní",J556,0)</f>
        <v>0</v>
      </c>
      <c r="BF556" s="139">
        <f>IF(N556="snížená",J556,0)</f>
        <v>0</v>
      </c>
      <c r="BG556" s="139">
        <f>IF(N556="zákl. přenesená",J556,0)</f>
        <v>0</v>
      </c>
      <c r="BH556" s="139">
        <f>IF(N556="sníž. přenesená",J556,0)</f>
        <v>0</v>
      </c>
      <c r="BI556" s="139">
        <f>IF(N556="nulová",J556,0)</f>
        <v>0</v>
      </c>
      <c r="BJ556" s="17" t="s">
        <v>80</v>
      </c>
      <c r="BK556" s="139">
        <f>ROUND(I556*H556,2)</f>
        <v>0</v>
      </c>
      <c r="BL556" s="17" t="s">
        <v>272</v>
      </c>
      <c r="BM556" s="138" t="s">
        <v>821</v>
      </c>
    </row>
    <row r="557" spans="2:65" s="1" customFormat="1" ht="11.25">
      <c r="B557" s="32"/>
      <c r="D557" s="140" t="s">
        <v>152</v>
      </c>
      <c r="F557" s="141" t="s">
        <v>820</v>
      </c>
      <c r="I557" s="142"/>
      <c r="L557" s="32"/>
      <c r="M557" s="143"/>
      <c r="T557" s="53"/>
      <c r="AT557" s="17" t="s">
        <v>152</v>
      </c>
      <c r="AU557" s="17" t="s">
        <v>82</v>
      </c>
    </row>
    <row r="558" spans="2:65" s="1" customFormat="1" ht="24.2" customHeight="1">
      <c r="B558" s="32"/>
      <c r="C558" s="127" t="s">
        <v>822</v>
      </c>
      <c r="D558" s="127" t="s">
        <v>145</v>
      </c>
      <c r="E558" s="128" t="s">
        <v>823</v>
      </c>
      <c r="F558" s="129" t="s">
        <v>824</v>
      </c>
      <c r="G558" s="130" t="s">
        <v>825</v>
      </c>
      <c r="H558" s="131">
        <v>228</v>
      </c>
      <c r="I558" s="132"/>
      <c r="J558" s="133">
        <f>ROUND(I558*H558,2)</f>
        <v>0</v>
      </c>
      <c r="K558" s="129" t="s">
        <v>149</v>
      </c>
      <c r="L558" s="32"/>
      <c r="M558" s="134" t="s">
        <v>19</v>
      </c>
      <c r="N558" s="135" t="s">
        <v>43</v>
      </c>
      <c r="P558" s="136">
        <f>O558*H558</f>
        <v>0</v>
      </c>
      <c r="Q558" s="136">
        <v>6.0000000000000002E-5</v>
      </c>
      <c r="R558" s="136">
        <f>Q558*H558</f>
        <v>1.3680000000000001E-2</v>
      </c>
      <c r="S558" s="136">
        <v>0</v>
      </c>
      <c r="T558" s="137">
        <f>S558*H558</f>
        <v>0</v>
      </c>
      <c r="AR558" s="138" t="s">
        <v>272</v>
      </c>
      <c r="AT558" s="138" t="s">
        <v>145</v>
      </c>
      <c r="AU558" s="138" t="s">
        <v>82</v>
      </c>
      <c r="AY558" s="17" t="s">
        <v>142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7" t="s">
        <v>80</v>
      </c>
      <c r="BK558" s="139">
        <f>ROUND(I558*H558,2)</f>
        <v>0</v>
      </c>
      <c r="BL558" s="17" t="s">
        <v>272</v>
      </c>
      <c r="BM558" s="138" t="s">
        <v>826</v>
      </c>
    </row>
    <row r="559" spans="2:65" s="1" customFormat="1" ht="19.5">
      <c r="B559" s="32"/>
      <c r="D559" s="140" t="s">
        <v>152</v>
      </c>
      <c r="F559" s="141" t="s">
        <v>827</v>
      </c>
      <c r="I559" s="142"/>
      <c r="L559" s="32"/>
      <c r="M559" s="143"/>
      <c r="T559" s="53"/>
      <c r="AT559" s="17" t="s">
        <v>152</v>
      </c>
      <c r="AU559" s="17" t="s">
        <v>82</v>
      </c>
    </row>
    <row r="560" spans="2:65" s="1" customFormat="1" ht="11.25">
      <c r="B560" s="32"/>
      <c r="D560" s="144" t="s">
        <v>154</v>
      </c>
      <c r="F560" s="145" t="s">
        <v>828</v>
      </c>
      <c r="I560" s="142"/>
      <c r="L560" s="32"/>
      <c r="M560" s="143"/>
      <c r="T560" s="53"/>
      <c r="AT560" s="17" t="s">
        <v>154</v>
      </c>
      <c r="AU560" s="17" t="s">
        <v>82</v>
      </c>
    </row>
    <row r="561" spans="2:65" s="12" customFormat="1" ht="11.25">
      <c r="B561" s="146"/>
      <c r="D561" s="140" t="s">
        <v>156</v>
      </c>
      <c r="E561" s="147" t="s">
        <v>19</v>
      </c>
      <c r="F561" s="148" t="s">
        <v>829</v>
      </c>
      <c r="H561" s="147" t="s">
        <v>19</v>
      </c>
      <c r="I561" s="149"/>
      <c r="L561" s="146"/>
      <c r="M561" s="150"/>
      <c r="T561" s="151"/>
      <c r="AT561" s="147" t="s">
        <v>156</v>
      </c>
      <c r="AU561" s="147" t="s">
        <v>82</v>
      </c>
      <c r="AV561" s="12" t="s">
        <v>80</v>
      </c>
      <c r="AW561" s="12" t="s">
        <v>33</v>
      </c>
      <c r="AX561" s="12" t="s">
        <v>72</v>
      </c>
      <c r="AY561" s="147" t="s">
        <v>142</v>
      </c>
    </row>
    <row r="562" spans="2:65" s="13" customFormat="1" ht="11.25">
      <c r="B562" s="152"/>
      <c r="D562" s="140" t="s">
        <v>156</v>
      </c>
      <c r="E562" s="153" t="s">
        <v>19</v>
      </c>
      <c r="F562" s="154" t="s">
        <v>830</v>
      </c>
      <c r="H562" s="155">
        <v>188</v>
      </c>
      <c r="I562" s="156"/>
      <c r="L562" s="152"/>
      <c r="M562" s="157"/>
      <c r="T562" s="158"/>
      <c r="AT562" s="153" t="s">
        <v>156</v>
      </c>
      <c r="AU562" s="153" t="s">
        <v>82</v>
      </c>
      <c r="AV562" s="13" t="s">
        <v>82</v>
      </c>
      <c r="AW562" s="13" t="s">
        <v>33</v>
      </c>
      <c r="AX562" s="13" t="s">
        <v>72</v>
      </c>
      <c r="AY562" s="153" t="s">
        <v>142</v>
      </c>
    </row>
    <row r="563" spans="2:65" s="12" customFormat="1" ht="11.25">
      <c r="B563" s="146"/>
      <c r="D563" s="140" t="s">
        <v>156</v>
      </c>
      <c r="E563" s="147" t="s">
        <v>19</v>
      </c>
      <c r="F563" s="148" t="s">
        <v>831</v>
      </c>
      <c r="H563" s="147" t="s">
        <v>19</v>
      </c>
      <c r="I563" s="149"/>
      <c r="L563" s="146"/>
      <c r="M563" s="150"/>
      <c r="T563" s="151"/>
      <c r="AT563" s="147" t="s">
        <v>156</v>
      </c>
      <c r="AU563" s="147" t="s">
        <v>82</v>
      </c>
      <c r="AV563" s="12" t="s">
        <v>80</v>
      </c>
      <c r="AW563" s="12" t="s">
        <v>33</v>
      </c>
      <c r="AX563" s="12" t="s">
        <v>72</v>
      </c>
      <c r="AY563" s="147" t="s">
        <v>142</v>
      </c>
    </row>
    <row r="564" spans="2:65" s="13" customFormat="1" ht="11.25">
      <c r="B564" s="152"/>
      <c r="D564" s="140" t="s">
        <v>156</v>
      </c>
      <c r="E564" s="153" t="s">
        <v>19</v>
      </c>
      <c r="F564" s="154" t="s">
        <v>426</v>
      </c>
      <c r="H564" s="155">
        <v>40</v>
      </c>
      <c r="I564" s="156"/>
      <c r="L564" s="152"/>
      <c r="M564" s="157"/>
      <c r="T564" s="158"/>
      <c r="AT564" s="153" t="s">
        <v>156</v>
      </c>
      <c r="AU564" s="153" t="s">
        <v>82</v>
      </c>
      <c r="AV564" s="13" t="s">
        <v>82</v>
      </c>
      <c r="AW564" s="13" t="s">
        <v>33</v>
      </c>
      <c r="AX564" s="13" t="s">
        <v>72</v>
      </c>
      <c r="AY564" s="153" t="s">
        <v>142</v>
      </c>
    </row>
    <row r="565" spans="2:65" s="14" customFormat="1" ht="11.25">
      <c r="B565" s="159"/>
      <c r="D565" s="140" t="s">
        <v>156</v>
      </c>
      <c r="E565" s="160" t="s">
        <v>19</v>
      </c>
      <c r="F565" s="161" t="s">
        <v>173</v>
      </c>
      <c r="H565" s="162">
        <v>228</v>
      </c>
      <c r="I565" s="163"/>
      <c r="L565" s="159"/>
      <c r="M565" s="164"/>
      <c r="T565" s="165"/>
      <c r="AT565" s="160" t="s">
        <v>156</v>
      </c>
      <c r="AU565" s="160" t="s">
        <v>82</v>
      </c>
      <c r="AV565" s="14" t="s">
        <v>150</v>
      </c>
      <c r="AW565" s="14" t="s">
        <v>33</v>
      </c>
      <c r="AX565" s="14" t="s">
        <v>80</v>
      </c>
      <c r="AY565" s="160" t="s">
        <v>142</v>
      </c>
    </row>
    <row r="566" spans="2:65" s="1" customFormat="1" ht="24.2" customHeight="1">
      <c r="B566" s="32"/>
      <c r="C566" s="166" t="s">
        <v>832</v>
      </c>
      <c r="D566" s="166" t="s">
        <v>174</v>
      </c>
      <c r="E566" s="167" t="s">
        <v>833</v>
      </c>
      <c r="F566" s="168" t="s">
        <v>834</v>
      </c>
      <c r="G566" s="169" t="s">
        <v>167</v>
      </c>
      <c r="H566" s="170">
        <v>0.188</v>
      </c>
      <c r="I566" s="171"/>
      <c r="J566" s="172">
        <f>ROUND(I566*H566,2)</f>
        <v>0</v>
      </c>
      <c r="K566" s="168" t="s">
        <v>149</v>
      </c>
      <c r="L566" s="173"/>
      <c r="M566" s="174" t="s">
        <v>19</v>
      </c>
      <c r="N566" s="175" t="s">
        <v>43</v>
      </c>
      <c r="P566" s="136">
        <f>O566*H566</f>
        <v>0</v>
      </c>
      <c r="Q566" s="136">
        <v>1</v>
      </c>
      <c r="R566" s="136">
        <f>Q566*H566</f>
        <v>0.188</v>
      </c>
      <c r="S566" s="136">
        <v>0</v>
      </c>
      <c r="T566" s="137">
        <f>S566*H566</f>
        <v>0</v>
      </c>
      <c r="AR566" s="138" t="s">
        <v>83</v>
      </c>
      <c r="AT566" s="138" t="s">
        <v>174</v>
      </c>
      <c r="AU566" s="138" t="s">
        <v>82</v>
      </c>
      <c r="AY566" s="17" t="s">
        <v>142</v>
      </c>
      <c r="BE566" s="139">
        <f>IF(N566="základní",J566,0)</f>
        <v>0</v>
      </c>
      <c r="BF566" s="139">
        <f>IF(N566="snížená",J566,0)</f>
        <v>0</v>
      </c>
      <c r="BG566" s="139">
        <f>IF(N566="zákl. přenesená",J566,0)</f>
        <v>0</v>
      </c>
      <c r="BH566" s="139">
        <f>IF(N566="sníž. přenesená",J566,0)</f>
        <v>0</v>
      </c>
      <c r="BI566" s="139">
        <f>IF(N566="nulová",J566,0)</f>
        <v>0</v>
      </c>
      <c r="BJ566" s="17" t="s">
        <v>80</v>
      </c>
      <c r="BK566" s="139">
        <f>ROUND(I566*H566,2)</f>
        <v>0</v>
      </c>
      <c r="BL566" s="17" t="s">
        <v>272</v>
      </c>
      <c r="BM566" s="138" t="s">
        <v>835</v>
      </c>
    </row>
    <row r="567" spans="2:65" s="1" customFormat="1" ht="11.25">
      <c r="B567" s="32"/>
      <c r="D567" s="140" t="s">
        <v>152</v>
      </c>
      <c r="F567" s="141" t="s">
        <v>834</v>
      </c>
      <c r="I567" s="142"/>
      <c r="L567" s="32"/>
      <c r="M567" s="143"/>
      <c r="T567" s="53"/>
      <c r="AT567" s="17" t="s">
        <v>152</v>
      </c>
      <c r="AU567" s="17" t="s">
        <v>82</v>
      </c>
    </row>
    <row r="568" spans="2:65" s="12" customFormat="1" ht="11.25">
      <c r="B568" s="146"/>
      <c r="D568" s="140" t="s">
        <v>156</v>
      </c>
      <c r="E568" s="147" t="s">
        <v>19</v>
      </c>
      <c r="F568" s="148" t="s">
        <v>829</v>
      </c>
      <c r="H568" s="147" t="s">
        <v>19</v>
      </c>
      <c r="I568" s="149"/>
      <c r="L568" s="146"/>
      <c r="M568" s="150"/>
      <c r="T568" s="151"/>
      <c r="AT568" s="147" t="s">
        <v>156</v>
      </c>
      <c r="AU568" s="147" t="s">
        <v>82</v>
      </c>
      <c r="AV568" s="12" t="s">
        <v>80</v>
      </c>
      <c r="AW568" s="12" t="s">
        <v>33</v>
      </c>
      <c r="AX568" s="12" t="s">
        <v>72</v>
      </c>
      <c r="AY568" s="147" t="s">
        <v>142</v>
      </c>
    </row>
    <row r="569" spans="2:65" s="13" customFormat="1" ht="11.25">
      <c r="B569" s="152"/>
      <c r="D569" s="140" t="s">
        <v>156</v>
      </c>
      <c r="E569" s="153" t="s">
        <v>19</v>
      </c>
      <c r="F569" s="154" t="s">
        <v>836</v>
      </c>
      <c r="H569" s="155">
        <v>0.188</v>
      </c>
      <c r="I569" s="156"/>
      <c r="L569" s="152"/>
      <c r="M569" s="157"/>
      <c r="T569" s="158"/>
      <c r="AT569" s="153" t="s">
        <v>156</v>
      </c>
      <c r="AU569" s="153" t="s">
        <v>82</v>
      </c>
      <c r="AV569" s="13" t="s">
        <v>82</v>
      </c>
      <c r="AW569" s="13" t="s">
        <v>33</v>
      </c>
      <c r="AX569" s="13" t="s">
        <v>80</v>
      </c>
      <c r="AY569" s="153" t="s">
        <v>142</v>
      </c>
    </row>
    <row r="570" spans="2:65" s="1" customFormat="1" ht="21.75" customHeight="1">
      <c r="B570" s="32"/>
      <c r="C570" s="166" t="s">
        <v>837</v>
      </c>
      <c r="D570" s="166" t="s">
        <v>174</v>
      </c>
      <c r="E570" s="167" t="s">
        <v>838</v>
      </c>
      <c r="F570" s="168" t="s">
        <v>839</v>
      </c>
      <c r="G570" s="169" t="s">
        <v>167</v>
      </c>
      <c r="H570" s="170">
        <v>0.04</v>
      </c>
      <c r="I570" s="171"/>
      <c r="J570" s="172">
        <f>ROUND(I570*H570,2)</f>
        <v>0</v>
      </c>
      <c r="K570" s="168" t="s">
        <v>149</v>
      </c>
      <c r="L570" s="173"/>
      <c r="M570" s="174" t="s">
        <v>19</v>
      </c>
      <c r="N570" s="175" t="s">
        <v>43</v>
      </c>
      <c r="P570" s="136">
        <f>O570*H570</f>
        <v>0</v>
      </c>
      <c r="Q570" s="136">
        <v>1</v>
      </c>
      <c r="R570" s="136">
        <f>Q570*H570</f>
        <v>0.04</v>
      </c>
      <c r="S570" s="136">
        <v>0</v>
      </c>
      <c r="T570" s="137">
        <f>S570*H570</f>
        <v>0</v>
      </c>
      <c r="AR570" s="138" t="s">
        <v>83</v>
      </c>
      <c r="AT570" s="138" t="s">
        <v>174</v>
      </c>
      <c r="AU570" s="138" t="s">
        <v>82</v>
      </c>
      <c r="AY570" s="17" t="s">
        <v>142</v>
      </c>
      <c r="BE570" s="139">
        <f>IF(N570="základní",J570,0)</f>
        <v>0</v>
      </c>
      <c r="BF570" s="139">
        <f>IF(N570="snížená",J570,0)</f>
        <v>0</v>
      </c>
      <c r="BG570" s="139">
        <f>IF(N570="zákl. přenesená",J570,0)</f>
        <v>0</v>
      </c>
      <c r="BH570" s="139">
        <f>IF(N570="sníž. přenesená",J570,0)</f>
        <v>0</v>
      </c>
      <c r="BI570" s="139">
        <f>IF(N570="nulová",J570,0)</f>
        <v>0</v>
      </c>
      <c r="BJ570" s="17" t="s">
        <v>80</v>
      </c>
      <c r="BK570" s="139">
        <f>ROUND(I570*H570,2)</f>
        <v>0</v>
      </c>
      <c r="BL570" s="17" t="s">
        <v>272</v>
      </c>
      <c r="BM570" s="138" t="s">
        <v>840</v>
      </c>
    </row>
    <row r="571" spans="2:65" s="1" customFormat="1" ht="11.25">
      <c r="B571" s="32"/>
      <c r="D571" s="140" t="s">
        <v>152</v>
      </c>
      <c r="F571" s="141" t="s">
        <v>839</v>
      </c>
      <c r="I571" s="142"/>
      <c r="L571" s="32"/>
      <c r="M571" s="143"/>
      <c r="T571" s="53"/>
      <c r="AT571" s="17" t="s">
        <v>152</v>
      </c>
      <c r="AU571" s="17" t="s">
        <v>82</v>
      </c>
    </row>
    <row r="572" spans="2:65" s="12" customFormat="1" ht="11.25">
      <c r="B572" s="146"/>
      <c r="D572" s="140" t="s">
        <v>156</v>
      </c>
      <c r="E572" s="147" t="s">
        <v>19</v>
      </c>
      <c r="F572" s="148" t="s">
        <v>831</v>
      </c>
      <c r="H572" s="147" t="s">
        <v>19</v>
      </c>
      <c r="I572" s="149"/>
      <c r="L572" s="146"/>
      <c r="M572" s="150"/>
      <c r="T572" s="151"/>
      <c r="AT572" s="147" t="s">
        <v>156</v>
      </c>
      <c r="AU572" s="147" t="s">
        <v>82</v>
      </c>
      <c r="AV572" s="12" t="s">
        <v>80</v>
      </c>
      <c r="AW572" s="12" t="s">
        <v>33</v>
      </c>
      <c r="AX572" s="12" t="s">
        <v>72</v>
      </c>
      <c r="AY572" s="147" t="s">
        <v>142</v>
      </c>
    </row>
    <row r="573" spans="2:65" s="13" customFormat="1" ht="11.25">
      <c r="B573" s="152"/>
      <c r="D573" s="140" t="s">
        <v>156</v>
      </c>
      <c r="E573" s="153" t="s">
        <v>19</v>
      </c>
      <c r="F573" s="154" t="s">
        <v>841</v>
      </c>
      <c r="H573" s="155">
        <v>0.04</v>
      </c>
      <c r="I573" s="156"/>
      <c r="L573" s="152"/>
      <c r="M573" s="157"/>
      <c r="T573" s="158"/>
      <c r="AT573" s="153" t="s">
        <v>156</v>
      </c>
      <c r="AU573" s="153" t="s">
        <v>82</v>
      </c>
      <c r="AV573" s="13" t="s">
        <v>82</v>
      </c>
      <c r="AW573" s="13" t="s">
        <v>33</v>
      </c>
      <c r="AX573" s="13" t="s">
        <v>80</v>
      </c>
      <c r="AY573" s="153" t="s">
        <v>142</v>
      </c>
    </row>
    <row r="574" spans="2:65" s="1" customFormat="1" ht="24.2" customHeight="1">
      <c r="B574" s="32"/>
      <c r="C574" s="127" t="s">
        <v>842</v>
      </c>
      <c r="D574" s="127" t="s">
        <v>145</v>
      </c>
      <c r="E574" s="128" t="s">
        <v>843</v>
      </c>
      <c r="F574" s="129" t="s">
        <v>844</v>
      </c>
      <c r="G574" s="130" t="s">
        <v>483</v>
      </c>
      <c r="H574" s="176"/>
      <c r="I574" s="132"/>
      <c r="J574" s="133">
        <f>ROUND(I574*H574,2)</f>
        <v>0</v>
      </c>
      <c r="K574" s="129" t="s">
        <v>149</v>
      </c>
      <c r="L574" s="32"/>
      <c r="M574" s="134" t="s">
        <v>19</v>
      </c>
      <c r="N574" s="135" t="s">
        <v>43</v>
      </c>
      <c r="P574" s="136">
        <f>O574*H574</f>
        <v>0</v>
      </c>
      <c r="Q574" s="136">
        <v>0</v>
      </c>
      <c r="R574" s="136">
        <f>Q574*H574</f>
        <v>0</v>
      </c>
      <c r="S574" s="136">
        <v>0</v>
      </c>
      <c r="T574" s="137">
        <f>S574*H574</f>
        <v>0</v>
      </c>
      <c r="AR574" s="138" t="s">
        <v>272</v>
      </c>
      <c r="AT574" s="138" t="s">
        <v>145</v>
      </c>
      <c r="AU574" s="138" t="s">
        <v>82</v>
      </c>
      <c r="AY574" s="17" t="s">
        <v>142</v>
      </c>
      <c r="BE574" s="139">
        <f>IF(N574="základní",J574,0)</f>
        <v>0</v>
      </c>
      <c r="BF574" s="139">
        <f>IF(N574="snížená",J574,0)</f>
        <v>0</v>
      </c>
      <c r="BG574" s="139">
        <f>IF(N574="zákl. přenesená",J574,0)</f>
        <v>0</v>
      </c>
      <c r="BH574" s="139">
        <f>IF(N574="sníž. přenesená",J574,0)</f>
        <v>0</v>
      </c>
      <c r="BI574" s="139">
        <f>IF(N574="nulová",J574,0)</f>
        <v>0</v>
      </c>
      <c r="BJ574" s="17" t="s">
        <v>80</v>
      </c>
      <c r="BK574" s="139">
        <f>ROUND(I574*H574,2)</f>
        <v>0</v>
      </c>
      <c r="BL574" s="17" t="s">
        <v>272</v>
      </c>
      <c r="BM574" s="138" t="s">
        <v>845</v>
      </c>
    </row>
    <row r="575" spans="2:65" s="1" customFormat="1" ht="29.25">
      <c r="B575" s="32"/>
      <c r="D575" s="140" t="s">
        <v>152</v>
      </c>
      <c r="F575" s="141" t="s">
        <v>846</v>
      </c>
      <c r="I575" s="142"/>
      <c r="L575" s="32"/>
      <c r="M575" s="143"/>
      <c r="T575" s="53"/>
      <c r="AT575" s="17" t="s">
        <v>152</v>
      </c>
      <c r="AU575" s="17" t="s">
        <v>82</v>
      </c>
    </row>
    <row r="576" spans="2:65" s="1" customFormat="1" ht="11.25">
      <c r="B576" s="32"/>
      <c r="D576" s="144" t="s">
        <v>154</v>
      </c>
      <c r="F576" s="145" t="s">
        <v>847</v>
      </c>
      <c r="I576" s="142"/>
      <c r="L576" s="32"/>
      <c r="M576" s="143"/>
      <c r="T576" s="53"/>
      <c r="AT576" s="17" t="s">
        <v>154</v>
      </c>
      <c r="AU576" s="17" t="s">
        <v>82</v>
      </c>
    </row>
    <row r="577" spans="2:65" s="11" customFormat="1" ht="22.9" customHeight="1">
      <c r="B577" s="115"/>
      <c r="D577" s="116" t="s">
        <v>71</v>
      </c>
      <c r="E577" s="125" t="s">
        <v>848</v>
      </c>
      <c r="F577" s="125" t="s">
        <v>849</v>
      </c>
      <c r="I577" s="118"/>
      <c r="J577" s="126">
        <f>BK577</f>
        <v>0</v>
      </c>
      <c r="L577" s="115"/>
      <c r="M577" s="120"/>
      <c r="P577" s="121">
        <f>SUM(P578:P585)</f>
        <v>0</v>
      </c>
      <c r="R577" s="121">
        <f>SUM(R578:R585)</f>
        <v>0</v>
      </c>
      <c r="T577" s="122">
        <f>SUM(T578:T585)</f>
        <v>1.5136939999999999</v>
      </c>
      <c r="AR577" s="116" t="s">
        <v>82</v>
      </c>
      <c r="AT577" s="123" t="s">
        <v>71</v>
      </c>
      <c r="AU577" s="123" t="s">
        <v>80</v>
      </c>
      <c r="AY577" s="116" t="s">
        <v>142</v>
      </c>
      <c r="BK577" s="124">
        <f>SUM(BK578:BK585)</f>
        <v>0</v>
      </c>
    </row>
    <row r="578" spans="2:65" s="1" customFormat="1" ht="24.2" customHeight="1">
      <c r="B578" s="32"/>
      <c r="C578" s="127" t="s">
        <v>850</v>
      </c>
      <c r="D578" s="127" t="s">
        <v>145</v>
      </c>
      <c r="E578" s="128" t="s">
        <v>851</v>
      </c>
      <c r="F578" s="129" t="s">
        <v>852</v>
      </c>
      <c r="G578" s="130" t="s">
        <v>191</v>
      </c>
      <c r="H578" s="131">
        <v>18.2</v>
      </c>
      <c r="I578" s="132"/>
      <c r="J578" s="133">
        <f>ROUND(I578*H578,2)</f>
        <v>0</v>
      </c>
      <c r="K578" s="129" t="s">
        <v>149</v>
      </c>
      <c r="L578" s="32"/>
      <c r="M578" s="134" t="s">
        <v>19</v>
      </c>
      <c r="N578" s="135" t="s">
        <v>43</v>
      </c>
      <c r="P578" s="136">
        <f>O578*H578</f>
        <v>0</v>
      </c>
      <c r="Q578" s="136">
        <v>0</v>
      </c>
      <c r="R578" s="136">
        <f>Q578*H578</f>
        <v>0</v>
      </c>
      <c r="S578" s="136">
        <v>8.3169999999999994E-2</v>
      </c>
      <c r="T578" s="137">
        <f>S578*H578</f>
        <v>1.5136939999999999</v>
      </c>
      <c r="AR578" s="138" t="s">
        <v>272</v>
      </c>
      <c r="AT578" s="138" t="s">
        <v>145</v>
      </c>
      <c r="AU578" s="138" t="s">
        <v>82</v>
      </c>
      <c r="AY578" s="17" t="s">
        <v>142</v>
      </c>
      <c r="BE578" s="139">
        <f>IF(N578="základní",J578,0)</f>
        <v>0</v>
      </c>
      <c r="BF578" s="139">
        <f>IF(N578="snížená",J578,0)</f>
        <v>0</v>
      </c>
      <c r="BG578" s="139">
        <f>IF(N578="zákl. přenesená",J578,0)</f>
        <v>0</v>
      </c>
      <c r="BH578" s="139">
        <f>IF(N578="sníž. přenesená",J578,0)</f>
        <v>0</v>
      </c>
      <c r="BI578" s="139">
        <f>IF(N578="nulová",J578,0)</f>
        <v>0</v>
      </c>
      <c r="BJ578" s="17" t="s">
        <v>80</v>
      </c>
      <c r="BK578" s="139">
        <f>ROUND(I578*H578,2)</f>
        <v>0</v>
      </c>
      <c r="BL578" s="17" t="s">
        <v>272</v>
      </c>
      <c r="BM578" s="138" t="s">
        <v>853</v>
      </c>
    </row>
    <row r="579" spans="2:65" s="1" customFormat="1" ht="11.25">
      <c r="B579" s="32"/>
      <c r="D579" s="140" t="s">
        <v>152</v>
      </c>
      <c r="F579" s="141" t="s">
        <v>852</v>
      </c>
      <c r="I579" s="142"/>
      <c r="L579" s="32"/>
      <c r="M579" s="143"/>
      <c r="T579" s="53"/>
      <c r="AT579" s="17" t="s">
        <v>152</v>
      </c>
      <c r="AU579" s="17" t="s">
        <v>82</v>
      </c>
    </row>
    <row r="580" spans="2:65" s="1" customFormat="1" ht="11.25">
      <c r="B580" s="32"/>
      <c r="D580" s="144" t="s">
        <v>154</v>
      </c>
      <c r="F580" s="145" t="s">
        <v>854</v>
      </c>
      <c r="I580" s="142"/>
      <c r="L580" s="32"/>
      <c r="M580" s="143"/>
      <c r="T580" s="53"/>
      <c r="AT580" s="17" t="s">
        <v>154</v>
      </c>
      <c r="AU580" s="17" t="s">
        <v>82</v>
      </c>
    </row>
    <row r="581" spans="2:65" s="12" customFormat="1" ht="11.25">
      <c r="B581" s="146"/>
      <c r="D581" s="140" t="s">
        <v>156</v>
      </c>
      <c r="E581" s="147" t="s">
        <v>19</v>
      </c>
      <c r="F581" s="148" t="s">
        <v>353</v>
      </c>
      <c r="H581" s="147" t="s">
        <v>19</v>
      </c>
      <c r="I581" s="149"/>
      <c r="L581" s="146"/>
      <c r="M581" s="150"/>
      <c r="T581" s="151"/>
      <c r="AT581" s="147" t="s">
        <v>156</v>
      </c>
      <c r="AU581" s="147" t="s">
        <v>82</v>
      </c>
      <c r="AV581" s="12" t="s">
        <v>80</v>
      </c>
      <c r="AW581" s="12" t="s">
        <v>33</v>
      </c>
      <c r="AX581" s="12" t="s">
        <v>72</v>
      </c>
      <c r="AY581" s="147" t="s">
        <v>142</v>
      </c>
    </row>
    <row r="582" spans="2:65" s="13" customFormat="1" ht="11.25">
      <c r="B582" s="152"/>
      <c r="D582" s="140" t="s">
        <v>156</v>
      </c>
      <c r="E582" s="153" t="s">
        <v>19</v>
      </c>
      <c r="F582" s="154" t="s">
        <v>855</v>
      </c>
      <c r="H582" s="155">
        <v>4.5</v>
      </c>
      <c r="I582" s="156"/>
      <c r="L582" s="152"/>
      <c r="M582" s="157"/>
      <c r="T582" s="158"/>
      <c r="AT582" s="153" t="s">
        <v>156</v>
      </c>
      <c r="AU582" s="153" t="s">
        <v>82</v>
      </c>
      <c r="AV582" s="13" t="s">
        <v>82</v>
      </c>
      <c r="AW582" s="13" t="s">
        <v>33</v>
      </c>
      <c r="AX582" s="13" t="s">
        <v>72</v>
      </c>
      <c r="AY582" s="153" t="s">
        <v>142</v>
      </c>
    </row>
    <row r="583" spans="2:65" s="12" customFormat="1" ht="11.25">
      <c r="B583" s="146"/>
      <c r="D583" s="140" t="s">
        <v>156</v>
      </c>
      <c r="E583" s="147" t="s">
        <v>19</v>
      </c>
      <c r="F583" s="148" t="s">
        <v>856</v>
      </c>
      <c r="H583" s="147" t="s">
        <v>19</v>
      </c>
      <c r="I583" s="149"/>
      <c r="L583" s="146"/>
      <c r="M583" s="150"/>
      <c r="T583" s="151"/>
      <c r="AT583" s="147" t="s">
        <v>156</v>
      </c>
      <c r="AU583" s="147" t="s">
        <v>82</v>
      </c>
      <c r="AV583" s="12" t="s">
        <v>80</v>
      </c>
      <c r="AW583" s="12" t="s">
        <v>33</v>
      </c>
      <c r="AX583" s="12" t="s">
        <v>72</v>
      </c>
      <c r="AY583" s="147" t="s">
        <v>142</v>
      </c>
    </row>
    <row r="584" spans="2:65" s="13" customFormat="1" ht="11.25">
      <c r="B584" s="152"/>
      <c r="D584" s="140" t="s">
        <v>156</v>
      </c>
      <c r="E584" s="153" t="s">
        <v>19</v>
      </c>
      <c r="F584" s="154" t="s">
        <v>857</v>
      </c>
      <c r="H584" s="155">
        <v>13.7</v>
      </c>
      <c r="I584" s="156"/>
      <c r="L584" s="152"/>
      <c r="M584" s="157"/>
      <c r="T584" s="158"/>
      <c r="AT584" s="153" t="s">
        <v>156</v>
      </c>
      <c r="AU584" s="153" t="s">
        <v>82</v>
      </c>
      <c r="AV584" s="13" t="s">
        <v>82</v>
      </c>
      <c r="AW584" s="13" t="s">
        <v>33</v>
      </c>
      <c r="AX584" s="13" t="s">
        <v>72</v>
      </c>
      <c r="AY584" s="153" t="s">
        <v>142</v>
      </c>
    </row>
    <row r="585" spans="2:65" s="14" customFormat="1" ht="11.25">
      <c r="B585" s="159"/>
      <c r="D585" s="140" t="s">
        <v>156</v>
      </c>
      <c r="E585" s="160" t="s">
        <v>19</v>
      </c>
      <c r="F585" s="161" t="s">
        <v>173</v>
      </c>
      <c r="H585" s="162">
        <v>18.2</v>
      </c>
      <c r="I585" s="163"/>
      <c r="L585" s="159"/>
      <c r="M585" s="164"/>
      <c r="T585" s="165"/>
      <c r="AT585" s="160" t="s">
        <v>156</v>
      </c>
      <c r="AU585" s="160" t="s">
        <v>82</v>
      </c>
      <c r="AV585" s="14" t="s">
        <v>150</v>
      </c>
      <c r="AW585" s="14" t="s">
        <v>33</v>
      </c>
      <c r="AX585" s="14" t="s">
        <v>80</v>
      </c>
      <c r="AY585" s="160" t="s">
        <v>142</v>
      </c>
    </row>
    <row r="586" spans="2:65" s="11" customFormat="1" ht="22.9" customHeight="1">
      <c r="B586" s="115"/>
      <c r="D586" s="116" t="s">
        <v>71</v>
      </c>
      <c r="E586" s="125" t="s">
        <v>858</v>
      </c>
      <c r="F586" s="125" t="s">
        <v>859</v>
      </c>
      <c r="I586" s="118"/>
      <c r="J586" s="126">
        <f>BK586</f>
        <v>0</v>
      </c>
      <c r="L586" s="115"/>
      <c r="M586" s="120"/>
      <c r="P586" s="121">
        <f>SUM(P587:P623)</f>
        <v>0</v>
      </c>
      <c r="R586" s="121">
        <f>SUM(R587:R623)</f>
        <v>0.44615002000000004</v>
      </c>
      <c r="T586" s="122">
        <f>SUM(T587:T623)</f>
        <v>0.18</v>
      </c>
      <c r="AR586" s="116" t="s">
        <v>82</v>
      </c>
      <c r="AT586" s="123" t="s">
        <v>71</v>
      </c>
      <c r="AU586" s="123" t="s">
        <v>80</v>
      </c>
      <c r="AY586" s="116" t="s">
        <v>142</v>
      </c>
      <c r="BK586" s="124">
        <f>SUM(BK587:BK623)</f>
        <v>0</v>
      </c>
    </row>
    <row r="587" spans="2:65" s="1" customFormat="1" ht="24.2" customHeight="1">
      <c r="B587" s="32"/>
      <c r="C587" s="127" t="s">
        <v>860</v>
      </c>
      <c r="D587" s="127" t="s">
        <v>145</v>
      </c>
      <c r="E587" s="128" t="s">
        <v>861</v>
      </c>
      <c r="F587" s="129" t="s">
        <v>862</v>
      </c>
      <c r="G587" s="130" t="s">
        <v>191</v>
      </c>
      <c r="H587" s="131">
        <v>60</v>
      </c>
      <c r="I587" s="132"/>
      <c r="J587" s="133">
        <f>ROUND(I587*H587,2)</f>
        <v>0</v>
      </c>
      <c r="K587" s="129" t="s">
        <v>149</v>
      </c>
      <c r="L587" s="32"/>
      <c r="M587" s="134" t="s">
        <v>19</v>
      </c>
      <c r="N587" s="135" t="s">
        <v>43</v>
      </c>
      <c r="P587" s="136">
        <f>O587*H587</f>
        <v>0</v>
      </c>
      <c r="Q587" s="136">
        <v>0</v>
      </c>
      <c r="R587" s="136">
        <f>Q587*H587</f>
        <v>0</v>
      </c>
      <c r="S587" s="136">
        <v>3.0000000000000001E-3</v>
      </c>
      <c r="T587" s="137">
        <f>S587*H587</f>
        <v>0.18</v>
      </c>
      <c r="AR587" s="138" t="s">
        <v>272</v>
      </c>
      <c r="AT587" s="138" t="s">
        <v>145</v>
      </c>
      <c r="AU587" s="138" t="s">
        <v>82</v>
      </c>
      <c r="AY587" s="17" t="s">
        <v>142</v>
      </c>
      <c r="BE587" s="139">
        <f>IF(N587="základní",J587,0)</f>
        <v>0</v>
      </c>
      <c r="BF587" s="139">
        <f>IF(N587="snížená",J587,0)</f>
        <v>0</v>
      </c>
      <c r="BG587" s="139">
        <f>IF(N587="zákl. přenesená",J587,0)</f>
        <v>0</v>
      </c>
      <c r="BH587" s="139">
        <f>IF(N587="sníž. přenesená",J587,0)</f>
        <v>0</v>
      </c>
      <c r="BI587" s="139">
        <f>IF(N587="nulová",J587,0)</f>
        <v>0</v>
      </c>
      <c r="BJ587" s="17" t="s">
        <v>80</v>
      </c>
      <c r="BK587" s="139">
        <f>ROUND(I587*H587,2)</f>
        <v>0</v>
      </c>
      <c r="BL587" s="17" t="s">
        <v>272</v>
      </c>
      <c r="BM587" s="138" t="s">
        <v>863</v>
      </c>
    </row>
    <row r="588" spans="2:65" s="1" customFormat="1" ht="11.25">
      <c r="B588" s="32"/>
      <c r="D588" s="140" t="s">
        <v>152</v>
      </c>
      <c r="F588" s="141" t="s">
        <v>864</v>
      </c>
      <c r="I588" s="142"/>
      <c r="L588" s="32"/>
      <c r="M588" s="143"/>
      <c r="T588" s="53"/>
      <c r="AT588" s="17" t="s">
        <v>152</v>
      </c>
      <c r="AU588" s="17" t="s">
        <v>82</v>
      </c>
    </row>
    <row r="589" spans="2:65" s="1" customFormat="1" ht="11.25">
      <c r="B589" s="32"/>
      <c r="D589" s="144" t="s">
        <v>154</v>
      </c>
      <c r="F589" s="145" t="s">
        <v>865</v>
      </c>
      <c r="I589" s="142"/>
      <c r="L589" s="32"/>
      <c r="M589" s="143"/>
      <c r="T589" s="53"/>
      <c r="AT589" s="17" t="s">
        <v>154</v>
      </c>
      <c r="AU589" s="17" t="s">
        <v>82</v>
      </c>
    </row>
    <row r="590" spans="2:65" s="13" customFormat="1" ht="11.25">
      <c r="B590" s="152"/>
      <c r="D590" s="140" t="s">
        <v>156</v>
      </c>
      <c r="E590" s="153" t="s">
        <v>19</v>
      </c>
      <c r="F590" s="154" t="s">
        <v>566</v>
      </c>
      <c r="H590" s="155">
        <v>60</v>
      </c>
      <c r="I590" s="156"/>
      <c r="L590" s="152"/>
      <c r="M590" s="157"/>
      <c r="T590" s="158"/>
      <c r="AT590" s="153" t="s">
        <v>156</v>
      </c>
      <c r="AU590" s="153" t="s">
        <v>82</v>
      </c>
      <c r="AV590" s="13" t="s">
        <v>82</v>
      </c>
      <c r="AW590" s="13" t="s">
        <v>33</v>
      </c>
      <c r="AX590" s="13" t="s">
        <v>80</v>
      </c>
      <c r="AY590" s="153" t="s">
        <v>142</v>
      </c>
    </row>
    <row r="591" spans="2:65" s="1" customFormat="1" ht="21.75" customHeight="1">
      <c r="B591" s="32"/>
      <c r="C591" s="127" t="s">
        <v>866</v>
      </c>
      <c r="D591" s="127" t="s">
        <v>145</v>
      </c>
      <c r="E591" s="128" t="s">
        <v>867</v>
      </c>
      <c r="F591" s="129" t="s">
        <v>868</v>
      </c>
      <c r="G591" s="130" t="s">
        <v>191</v>
      </c>
      <c r="H591" s="131">
        <v>77.260000000000005</v>
      </c>
      <c r="I591" s="132"/>
      <c r="J591" s="133">
        <f>ROUND(I591*H591,2)</f>
        <v>0</v>
      </c>
      <c r="K591" s="129" t="s">
        <v>149</v>
      </c>
      <c r="L591" s="32"/>
      <c r="M591" s="134" t="s">
        <v>19</v>
      </c>
      <c r="N591" s="135" t="s">
        <v>43</v>
      </c>
      <c r="P591" s="136">
        <f>O591*H591</f>
        <v>0</v>
      </c>
      <c r="Q591" s="136">
        <v>6.9999999999999999E-4</v>
      </c>
      <c r="R591" s="136">
        <f>Q591*H591</f>
        <v>5.4082000000000005E-2</v>
      </c>
      <c r="S591" s="136">
        <v>0</v>
      </c>
      <c r="T591" s="137">
        <f>S591*H591</f>
        <v>0</v>
      </c>
      <c r="AR591" s="138" t="s">
        <v>272</v>
      </c>
      <c r="AT591" s="138" t="s">
        <v>145</v>
      </c>
      <c r="AU591" s="138" t="s">
        <v>82</v>
      </c>
      <c r="AY591" s="17" t="s">
        <v>142</v>
      </c>
      <c r="BE591" s="139">
        <f>IF(N591="základní",J591,0)</f>
        <v>0</v>
      </c>
      <c r="BF591" s="139">
        <f>IF(N591="snížená",J591,0)</f>
        <v>0</v>
      </c>
      <c r="BG591" s="139">
        <f>IF(N591="zákl. přenesená",J591,0)</f>
        <v>0</v>
      </c>
      <c r="BH591" s="139">
        <f>IF(N591="sníž. přenesená",J591,0)</f>
        <v>0</v>
      </c>
      <c r="BI591" s="139">
        <f>IF(N591="nulová",J591,0)</f>
        <v>0</v>
      </c>
      <c r="BJ591" s="17" t="s">
        <v>80</v>
      </c>
      <c r="BK591" s="139">
        <f>ROUND(I591*H591,2)</f>
        <v>0</v>
      </c>
      <c r="BL591" s="17" t="s">
        <v>272</v>
      </c>
      <c r="BM591" s="138" t="s">
        <v>869</v>
      </c>
    </row>
    <row r="592" spans="2:65" s="1" customFormat="1" ht="19.5">
      <c r="B592" s="32"/>
      <c r="D592" s="140" t="s">
        <v>152</v>
      </c>
      <c r="F592" s="141" t="s">
        <v>870</v>
      </c>
      <c r="I592" s="142"/>
      <c r="L592" s="32"/>
      <c r="M592" s="143"/>
      <c r="T592" s="53"/>
      <c r="AT592" s="17" t="s">
        <v>152</v>
      </c>
      <c r="AU592" s="17" t="s">
        <v>82</v>
      </c>
    </row>
    <row r="593" spans="2:65" s="1" customFormat="1" ht="11.25">
      <c r="B593" s="32"/>
      <c r="D593" s="144" t="s">
        <v>154</v>
      </c>
      <c r="F593" s="145" t="s">
        <v>871</v>
      </c>
      <c r="I593" s="142"/>
      <c r="L593" s="32"/>
      <c r="M593" s="143"/>
      <c r="T593" s="53"/>
      <c r="AT593" s="17" t="s">
        <v>154</v>
      </c>
      <c r="AU593" s="17" t="s">
        <v>82</v>
      </c>
    </row>
    <row r="594" spans="2:65" s="12" customFormat="1" ht="11.25">
      <c r="B594" s="146"/>
      <c r="D594" s="140" t="s">
        <v>156</v>
      </c>
      <c r="E594" s="147" t="s">
        <v>19</v>
      </c>
      <c r="F594" s="148" t="s">
        <v>240</v>
      </c>
      <c r="H594" s="147" t="s">
        <v>19</v>
      </c>
      <c r="I594" s="149"/>
      <c r="L594" s="146"/>
      <c r="M594" s="150"/>
      <c r="T594" s="151"/>
      <c r="AT594" s="147" t="s">
        <v>156</v>
      </c>
      <c r="AU594" s="147" t="s">
        <v>82</v>
      </c>
      <c r="AV594" s="12" t="s">
        <v>80</v>
      </c>
      <c r="AW594" s="12" t="s">
        <v>33</v>
      </c>
      <c r="AX594" s="12" t="s">
        <v>72</v>
      </c>
      <c r="AY594" s="147" t="s">
        <v>142</v>
      </c>
    </row>
    <row r="595" spans="2:65" s="13" customFormat="1" ht="11.25">
      <c r="B595" s="152"/>
      <c r="D595" s="140" t="s">
        <v>156</v>
      </c>
      <c r="E595" s="153" t="s">
        <v>19</v>
      </c>
      <c r="F595" s="154" t="s">
        <v>241</v>
      </c>
      <c r="H595" s="155">
        <v>23.96</v>
      </c>
      <c r="I595" s="156"/>
      <c r="L595" s="152"/>
      <c r="M595" s="157"/>
      <c r="T595" s="158"/>
      <c r="AT595" s="153" t="s">
        <v>156</v>
      </c>
      <c r="AU595" s="153" t="s">
        <v>82</v>
      </c>
      <c r="AV595" s="13" t="s">
        <v>82</v>
      </c>
      <c r="AW595" s="13" t="s">
        <v>33</v>
      </c>
      <c r="AX595" s="13" t="s">
        <v>72</v>
      </c>
      <c r="AY595" s="153" t="s">
        <v>142</v>
      </c>
    </row>
    <row r="596" spans="2:65" s="12" customFormat="1" ht="11.25">
      <c r="B596" s="146"/>
      <c r="D596" s="140" t="s">
        <v>156</v>
      </c>
      <c r="E596" s="147" t="s">
        <v>19</v>
      </c>
      <c r="F596" s="148" t="s">
        <v>242</v>
      </c>
      <c r="H596" s="147" t="s">
        <v>19</v>
      </c>
      <c r="I596" s="149"/>
      <c r="L596" s="146"/>
      <c r="M596" s="150"/>
      <c r="T596" s="151"/>
      <c r="AT596" s="147" t="s">
        <v>156</v>
      </c>
      <c r="AU596" s="147" t="s">
        <v>82</v>
      </c>
      <c r="AV596" s="12" t="s">
        <v>80</v>
      </c>
      <c r="AW596" s="12" t="s">
        <v>33</v>
      </c>
      <c r="AX596" s="12" t="s">
        <v>72</v>
      </c>
      <c r="AY596" s="147" t="s">
        <v>142</v>
      </c>
    </row>
    <row r="597" spans="2:65" s="13" customFormat="1" ht="11.25">
      <c r="B597" s="152"/>
      <c r="D597" s="140" t="s">
        <v>156</v>
      </c>
      <c r="E597" s="153" t="s">
        <v>19</v>
      </c>
      <c r="F597" s="154" t="s">
        <v>243</v>
      </c>
      <c r="H597" s="155">
        <v>39.979999999999997</v>
      </c>
      <c r="I597" s="156"/>
      <c r="L597" s="152"/>
      <c r="M597" s="157"/>
      <c r="T597" s="158"/>
      <c r="AT597" s="153" t="s">
        <v>156</v>
      </c>
      <c r="AU597" s="153" t="s">
        <v>82</v>
      </c>
      <c r="AV597" s="13" t="s">
        <v>82</v>
      </c>
      <c r="AW597" s="13" t="s">
        <v>33</v>
      </c>
      <c r="AX597" s="13" t="s">
        <v>72</v>
      </c>
      <c r="AY597" s="153" t="s">
        <v>142</v>
      </c>
    </row>
    <row r="598" spans="2:65" s="12" customFormat="1" ht="11.25">
      <c r="B598" s="146"/>
      <c r="D598" s="140" t="s">
        <v>156</v>
      </c>
      <c r="E598" s="147" t="s">
        <v>19</v>
      </c>
      <c r="F598" s="148" t="s">
        <v>244</v>
      </c>
      <c r="H598" s="147" t="s">
        <v>19</v>
      </c>
      <c r="I598" s="149"/>
      <c r="L598" s="146"/>
      <c r="M598" s="150"/>
      <c r="T598" s="151"/>
      <c r="AT598" s="147" t="s">
        <v>156</v>
      </c>
      <c r="AU598" s="147" t="s">
        <v>82</v>
      </c>
      <c r="AV598" s="12" t="s">
        <v>80</v>
      </c>
      <c r="AW598" s="12" t="s">
        <v>33</v>
      </c>
      <c r="AX598" s="12" t="s">
        <v>72</v>
      </c>
      <c r="AY598" s="147" t="s">
        <v>142</v>
      </c>
    </row>
    <row r="599" spans="2:65" s="13" customFormat="1" ht="11.25">
      <c r="B599" s="152"/>
      <c r="D599" s="140" t="s">
        <v>156</v>
      </c>
      <c r="E599" s="153" t="s">
        <v>19</v>
      </c>
      <c r="F599" s="154" t="s">
        <v>245</v>
      </c>
      <c r="H599" s="155">
        <v>3.55</v>
      </c>
      <c r="I599" s="156"/>
      <c r="L599" s="152"/>
      <c r="M599" s="157"/>
      <c r="T599" s="158"/>
      <c r="AT599" s="153" t="s">
        <v>156</v>
      </c>
      <c r="AU599" s="153" t="s">
        <v>82</v>
      </c>
      <c r="AV599" s="13" t="s">
        <v>82</v>
      </c>
      <c r="AW599" s="13" t="s">
        <v>33</v>
      </c>
      <c r="AX599" s="13" t="s">
        <v>72</v>
      </c>
      <c r="AY599" s="153" t="s">
        <v>142</v>
      </c>
    </row>
    <row r="600" spans="2:65" s="12" customFormat="1" ht="11.25">
      <c r="B600" s="146"/>
      <c r="D600" s="140" t="s">
        <v>156</v>
      </c>
      <c r="E600" s="147" t="s">
        <v>19</v>
      </c>
      <c r="F600" s="148" t="s">
        <v>195</v>
      </c>
      <c r="H600" s="147" t="s">
        <v>19</v>
      </c>
      <c r="I600" s="149"/>
      <c r="L600" s="146"/>
      <c r="M600" s="150"/>
      <c r="T600" s="151"/>
      <c r="AT600" s="147" t="s">
        <v>156</v>
      </c>
      <c r="AU600" s="147" t="s">
        <v>82</v>
      </c>
      <c r="AV600" s="12" t="s">
        <v>80</v>
      </c>
      <c r="AW600" s="12" t="s">
        <v>33</v>
      </c>
      <c r="AX600" s="12" t="s">
        <v>72</v>
      </c>
      <c r="AY600" s="147" t="s">
        <v>142</v>
      </c>
    </row>
    <row r="601" spans="2:65" s="13" customFormat="1" ht="11.25">
      <c r="B601" s="152"/>
      <c r="D601" s="140" t="s">
        <v>156</v>
      </c>
      <c r="E601" s="153" t="s">
        <v>19</v>
      </c>
      <c r="F601" s="154" t="s">
        <v>246</v>
      </c>
      <c r="H601" s="155">
        <v>9.77</v>
      </c>
      <c r="I601" s="156"/>
      <c r="L601" s="152"/>
      <c r="M601" s="157"/>
      <c r="T601" s="158"/>
      <c r="AT601" s="153" t="s">
        <v>156</v>
      </c>
      <c r="AU601" s="153" t="s">
        <v>82</v>
      </c>
      <c r="AV601" s="13" t="s">
        <v>82</v>
      </c>
      <c r="AW601" s="13" t="s">
        <v>33</v>
      </c>
      <c r="AX601" s="13" t="s">
        <v>72</v>
      </c>
      <c r="AY601" s="153" t="s">
        <v>142</v>
      </c>
    </row>
    <row r="602" spans="2:65" s="14" customFormat="1" ht="11.25">
      <c r="B602" s="159"/>
      <c r="D602" s="140" t="s">
        <v>156</v>
      </c>
      <c r="E602" s="160" t="s">
        <v>19</v>
      </c>
      <c r="F602" s="161" t="s">
        <v>173</v>
      </c>
      <c r="H602" s="162">
        <v>77.259999999999991</v>
      </c>
      <c r="I602" s="163"/>
      <c r="L602" s="159"/>
      <c r="M602" s="164"/>
      <c r="T602" s="165"/>
      <c r="AT602" s="160" t="s">
        <v>156</v>
      </c>
      <c r="AU602" s="160" t="s">
        <v>82</v>
      </c>
      <c r="AV602" s="14" t="s">
        <v>150</v>
      </c>
      <c r="AW602" s="14" t="s">
        <v>33</v>
      </c>
      <c r="AX602" s="14" t="s">
        <v>80</v>
      </c>
      <c r="AY602" s="160" t="s">
        <v>142</v>
      </c>
    </row>
    <row r="603" spans="2:65" s="1" customFormat="1" ht="44.25" customHeight="1">
      <c r="B603" s="32"/>
      <c r="C603" s="166" t="s">
        <v>872</v>
      </c>
      <c r="D603" s="166" t="s">
        <v>174</v>
      </c>
      <c r="E603" s="167" t="s">
        <v>873</v>
      </c>
      <c r="F603" s="168" t="s">
        <v>874</v>
      </c>
      <c r="G603" s="169" t="s">
        <v>191</v>
      </c>
      <c r="H603" s="170">
        <v>84.986000000000004</v>
      </c>
      <c r="I603" s="171"/>
      <c r="J603" s="172">
        <f>ROUND(I603*H603,2)</f>
        <v>0</v>
      </c>
      <c r="K603" s="168" t="s">
        <v>149</v>
      </c>
      <c r="L603" s="173"/>
      <c r="M603" s="174" t="s">
        <v>19</v>
      </c>
      <c r="N603" s="175" t="s">
        <v>43</v>
      </c>
      <c r="P603" s="136">
        <f>O603*H603</f>
        <v>0</v>
      </c>
      <c r="Q603" s="136">
        <v>4.2900000000000004E-3</v>
      </c>
      <c r="R603" s="136">
        <f>Q603*H603</f>
        <v>0.36458994000000006</v>
      </c>
      <c r="S603" s="136">
        <v>0</v>
      </c>
      <c r="T603" s="137">
        <f>S603*H603</f>
        <v>0</v>
      </c>
      <c r="AR603" s="138" t="s">
        <v>83</v>
      </c>
      <c r="AT603" s="138" t="s">
        <v>174</v>
      </c>
      <c r="AU603" s="138" t="s">
        <v>82</v>
      </c>
      <c r="AY603" s="17" t="s">
        <v>142</v>
      </c>
      <c r="BE603" s="139">
        <f>IF(N603="základní",J603,0)</f>
        <v>0</v>
      </c>
      <c r="BF603" s="139">
        <f>IF(N603="snížená",J603,0)</f>
        <v>0</v>
      </c>
      <c r="BG603" s="139">
        <f>IF(N603="zákl. přenesená",J603,0)</f>
        <v>0</v>
      </c>
      <c r="BH603" s="139">
        <f>IF(N603="sníž. přenesená",J603,0)</f>
        <v>0</v>
      </c>
      <c r="BI603" s="139">
        <f>IF(N603="nulová",J603,0)</f>
        <v>0</v>
      </c>
      <c r="BJ603" s="17" t="s">
        <v>80</v>
      </c>
      <c r="BK603" s="139">
        <f>ROUND(I603*H603,2)</f>
        <v>0</v>
      </c>
      <c r="BL603" s="17" t="s">
        <v>272</v>
      </c>
      <c r="BM603" s="138" t="s">
        <v>875</v>
      </c>
    </row>
    <row r="604" spans="2:65" s="1" customFormat="1" ht="29.25">
      <c r="B604" s="32"/>
      <c r="D604" s="140" t="s">
        <v>152</v>
      </c>
      <c r="F604" s="141" t="s">
        <v>874</v>
      </c>
      <c r="I604" s="142"/>
      <c r="L604" s="32"/>
      <c r="M604" s="143"/>
      <c r="T604" s="53"/>
      <c r="AT604" s="17" t="s">
        <v>152</v>
      </c>
      <c r="AU604" s="17" t="s">
        <v>82</v>
      </c>
    </row>
    <row r="605" spans="2:65" s="13" customFormat="1" ht="11.25">
      <c r="B605" s="152"/>
      <c r="D605" s="140" t="s">
        <v>156</v>
      </c>
      <c r="E605" s="153" t="s">
        <v>19</v>
      </c>
      <c r="F605" s="154" t="s">
        <v>876</v>
      </c>
      <c r="H605" s="155">
        <v>84.986000000000004</v>
      </c>
      <c r="I605" s="156"/>
      <c r="L605" s="152"/>
      <c r="M605" s="157"/>
      <c r="T605" s="158"/>
      <c r="AT605" s="153" t="s">
        <v>156</v>
      </c>
      <c r="AU605" s="153" t="s">
        <v>82</v>
      </c>
      <c r="AV605" s="13" t="s">
        <v>82</v>
      </c>
      <c r="AW605" s="13" t="s">
        <v>33</v>
      </c>
      <c r="AX605" s="13" t="s">
        <v>80</v>
      </c>
      <c r="AY605" s="153" t="s">
        <v>142</v>
      </c>
    </row>
    <row r="606" spans="2:65" s="1" customFormat="1" ht="16.5" customHeight="1">
      <c r="B606" s="32"/>
      <c r="C606" s="127" t="s">
        <v>877</v>
      </c>
      <c r="D606" s="127" t="s">
        <v>145</v>
      </c>
      <c r="E606" s="128" t="s">
        <v>878</v>
      </c>
      <c r="F606" s="129" t="s">
        <v>879</v>
      </c>
      <c r="G606" s="130" t="s">
        <v>201</v>
      </c>
      <c r="H606" s="131">
        <v>65.8</v>
      </c>
      <c r="I606" s="132"/>
      <c r="J606" s="133">
        <f>ROUND(I606*H606,2)</f>
        <v>0</v>
      </c>
      <c r="K606" s="129" t="s">
        <v>149</v>
      </c>
      <c r="L606" s="32"/>
      <c r="M606" s="134" t="s">
        <v>19</v>
      </c>
      <c r="N606" s="135" t="s">
        <v>43</v>
      </c>
      <c r="P606" s="136">
        <f>O606*H606</f>
        <v>0</v>
      </c>
      <c r="Q606" s="136">
        <v>3.0000000000000001E-5</v>
      </c>
      <c r="R606" s="136">
        <f>Q606*H606</f>
        <v>1.9740000000000001E-3</v>
      </c>
      <c r="S606" s="136">
        <v>0</v>
      </c>
      <c r="T606" s="137">
        <f>S606*H606</f>
        <v>0</v>
      </c>
      <c r="AR606" s="138" t="s">
        <v>272</v>
      </c>
      <c r="AT606" s="138" t="s">
        <v>145</v>
      </c>
      <c r="AU606" s="138" t="s">
        <v>82</v>
      </c>
      <c r="AY606" s="17" t="s">
        <v>142</v>
      </c>
      <c r="BE606" s="139">
        <f>IF(N606="základní",J606,0)</f>
        <v>0</v>
      </c>
      <c r="BF606" s="139">
        <f>IF(N606="snížená",J606,0)</f>
        <v>0</v>
      </c>
      <c r="BG606" s="139">
        <f>IF(N606="zákl. přenesená",J606,0)</f>
        <v>0</v>
      </c>
      <c r="BH606" s="139">
        <f>IF(N606="sníž. přenesená",J606,0)</f>
        <v>0</v>
      </c>
      <c r="BI606" s="139">
        <f>IF(N606="nulová",J606,0)</f>
        <v>0</v>
      </c>
      <c r="BJ606" s="17" t="s">
        <v>80</v>
      </c>
      <c r="BK606" s="139">
        <f>ROUND(I606*H606,2)</f>
        <v>0</v>
      </c>
      <c r="BL606" s="17" t="s">
        <v>272</v>
      </c>
      <c r="BM606" s="138" t="s">
        <v>880</v>
      </c>
    </row>
    <row r="607" spans="2:65" s="1" customFormat="1" ht="11.25">
      <c r="B607" s="32"/>
      <c r="D607" s="140" t="s">
        <v>152</v>
      </c>
      <c r="F607" s="141" t="s">
        <v>881</v>
      </c>
      <c r="I607" s="142"/>
      <c r="L607" s="32"/>
      <c r="M607" s="143"/>
      <c r="T607" s="53"/>
      <c r="AT607" s="17" t="s">
        <v>152</v>
      </c>
      <c r="AU607" s="17" t="s">
        <v>82</v>
      </c>
    </row>
    <row r="608" spans="2:65" s="1" customFormat="1" ht="11.25">
      <c r="B608" s="32"/>
      <c r="D608" s="144" t="s">
        <v>154</v>
      </c>
      <c r="F608" s="145" t="s">
        <v>882</v>
      </c>
      <c r="I608" s="142"/>
      <c r="L608" s="32"/>
      <c r="M608" s="143"/>
      <c r="T608" s="53"/>
      <c r="AT608" s="17" t="s">
        <v>154</v>
      </c>
      <c r="AU608" s="17" t="s">
        <v>82</v>
      </c>
    </row>
    <row r="609" spans="2:65" s="12" customFormat="1" ht="11.25">
      <c r="B609" s="146"/>
      <c r="D609" s="140" t="s">
        <v>156</v>
      </c>
      <c r="E609" s="147" t="s">
        <v>19</v>
      </c>
      <c r="F609" s="148" t="s">
        <v>240</v>
      </c>
      <c r="H609" s="147" t="s">
        <v>19</v>
      </c>
      <c r="I609" s="149"/>
      <c r="L609" s="146"/>
      <c r="M609" s="150"/>
      <c r="T609" s="151"/>
      <c r="AT609" s="147" t="s">
        <v>156</v>
      </c>
      <c r="AU609" s="147" t="s">
        <v>82</v>
      </c>
      <c r="AV609" s="12" t="s">
        <v>80</v>
      </c>
      <c r="AW609" s="12" t="s">
        <v>33</v>
      </c>
      <c r="AX609" s="12" t="s">
        <v>72</v>
      </c>
      <c r="AY609" s="147" t="s">
        <v>142</v>
      </c>
    </row>
    <row r="610" spans="2:65" s="13" customFormat="1" ht="11.25">
      <c r="B610" s="152"/>
      <c r="D610" s="140" t="s">
        <v>156</v>
      </c>
      <c r="E610" s="153" t="s">
        <v>19</v>
      </c>
      <c r="F610" s="154" t="s">
        <v>883</v>
      </c>
      <c r="H610" s="155">
        <v>19.7</v>
      </c>
      <c r="I610" s="156"/>
      <c r="L610" s="152"/>
      <c r="M610" s="157"/>
      <c r="T610" s="158"/>
      <c r="AT610" s="153" t="s">
        <v>156</v>
      </c>
      <c r="AU610" s="153" t="s">
        <v>82</v>
      </c>
      <c r="AV610" s="13" t="s">
        <v>82</v>
      </c>
      <c r="AW610" s="13" t="s">
        <v>33</v>
      </c>
      <c r="AX610" s="13" t="s">
        <v>72</v>
      </c>
      <c r="AY610" s="153" t="s">
        <v>142</v>
      </c>
    </row>
    <row r="611" spans="2:65" s="12" customFormat="1" ht="11.25">
      <c r="B611" s="146"/>
      <c r="D611" s="140" t="s">
        <v>156</v>
      </c>
      <c r="E611" s="147" t="s">
        <v>19</v>
      </c>
      <c r="F611" s="148" t="s">
        <v>242</v>
      </c>
      <c r="H611" s="147" t="s">
        <v>19</v>
      </c>
      <c r="I611" s="149"/>
      <c r="L611" s="146"/>
      <c r="M611" s="150"/>
      <c r="T611" s="151"/>
      <c r="AT611" s="147" t="s">
        <v>156</v>
      </c>
      <c r="AU611" s="147" t="s">
        <v>82</v>
      </c>
      <c r="AV611" s="12" t="s">
        <v>80</v>
      </c>
      <c r="AW611" s="12" t="s">
        <v>33</v>
      </c>
      <c r="AX611" s="12" t="s">
        <v>72</v>
      </c>
      <c r="AY611" s="147" t="s">
        <v>142</v>
      </c>
    </row>
    <row r="612" spans="2:65" s="13" customFormat="1" ht="11.25">
      <c r="B612" s="152"/>
      <c r="D612" s="140" t="s">
        <v>156</v>
      </c>
      <c r="E612" s="153" t="s">
        <v>19</v>
      </c>
      <c r="F612" s="154" t="s">
        <v>884</v>
      </c>
      <c r="H612" s="155">
        <v>25.3</v>
      </c>
      <c r="I612" s="156"/>
      <c r="L612" s="152"/>
      <c r="M612" s="157"/>
      <c r="T612" s="158"/>
      <c r="AT612" s="153" t="s">
        <v>156</v>
      </c>
      <c r="AU612" s="153" t="s">
        <v>82</v>
      </c>
      <c r="AV612" s="13" t="s">
        <v>82</v>
      </c>
      <c r="AW612" s="13" t="s">
        <v>33</v>
      </c>
      <c r="AX612" s="13" t="s">
        <v>72</v>
      </c>
      <c r="AY612" s="153" t="s">
        <v>142</v>
      </c>
    </row>
    <row r="613" spans="2:65" s="12" customFormat="1" ht="11.25">
      <c r="B613" s="146"/>
      <c r="D613" s="140" t="s">
        <v>156</v>
      </c>
      <c r="E613" s="147" t="s">
        <v>19</v>
      </c>
      <c r="F613" s="148" t="s">
        <v>244</v>
      </c>
      <c r="H613" s="147" t="s">
        <v>19</v>
      </c>
      <c r="I613" s="149"/>
      <c r="L613" s="146"/>
      <c r="M613" s="150"/>
      <c r="T613" s="151"/>
      <c r="AT613" s="147" t="s">
        <v>156</v>
      </c>
      <c r="AU613" s="147" t="s">
        <v>82</v>
      </c>
      <c r="AV613" s="12" t="s">
        <v>80</v>
      </c>
      <c r="AW613" s="12" t="s">
        <v>33</v>
      </c>
      <c r="AX613" s="12" t="s">
        <v>72</v>
      </c>
      <c r="AY613" s="147" t="s">
        <v>142</v>
      </c>
    </row>
    <row r="614" spans="2:65" s="13" customFormat="1" ht="11.25">
      <c r="B614" s="152"/>
      <c r="D614" s="140" t="s">
        <v>156</v>
      </c>
      <c r="E614" s="153" t="s">
        <v>19</v>
      </c>
      <c r="F614" s="154" t="s">
        <v>885</v>
      </c>
      <c r="H614" s="155">
        <v>8.1</v>
      </c>
      <c r="I614" s="156"/>
      <c r="L614" s="152"/>
      <c r="M614" s="157"/>
      <c r="T614" s="158"/>
      <c r="AT614" s="153" t="s">
        <v>156</v>
      </c>
      <c r="AU614" s="153" t="s">
        <v>82</v>
      </c>
      <c r="AV614" s="13" t="s">
        <v>82</v>
      </c>
      <c r="AW614" s="13" t="s">
        <v>33</v>
      </c>
      <c r="AX614" s="13" t="s">
        <v>72</v>
      </c>
      <c r="AY614" s="153" t="s">
        <v>142</v>
      </c>
    </row>
    <row r="615" spans="2:65" s="12" customFormat="1" ht="11.25">
      <c r="B615" s="146"/>
      <c r="D615" s="140" t="s">
        <v>156</v>
      </c>
      <c r="E615" s="147" t="s">
        <v>19</v>
      </c>
      <c r="F615" s="148" t="s">
        <v>195</v>
      </c>
      <c r="H615" s="147" t="s">
        <v>19</v>
      </c>
      <c r="I615" s="149"/>
      <c r="L615" s="146"/>
      <c r="M615" s="150"/>
      <c r="T615" s="151"/>
      <c r="AT615" s="147" t="s">
        <v>156</v>
      </c>
      <c r="AU615" s="147" t="s">
        <v>82</v>
      </c>
      <c r="AV615" s="12" t="s">
        <v>80</v>
      </c>
      <c r="AW615" s="12" t="s">
        <v>33</v>
      </c>
      <c r="AX615" s="12" t="s">
        <v>72</v>
      </c>
      <c r="AY615" s="147" t="s">
        <v>142</v>
      </c>
    </row>
    <row r="616" spans="2:65" s="13" customFormat="1" ht="11.25">
      <c r="B616" s="152"/>
      <c r="D616" s="140" t="s">
        <v>156</v>
      </c>
      <c r="E616" s="153" t="s">
        <v>19</v>
      </c>
      <c r="F616" s="154" t="s">
        <v>886</v>
      </c>
      <c r="H616" s="155">
        <v>12.7</v>
      </c>
      <c r="I616" s="156"/>
      <c r="L616" s="152"/>
      <c r="M616" s="157"/>
      <c r="T616" s="158"/>
      <c r="AT616" s="153" t="s">
        <v>156</v>
      </c>
      <c r="AU616" s="153" t="s">
        <v>82</v>
      </c>
      <c r="AV616" s="13" t="s">
        <v>82</v>
      </c>
      <c r="AW616" s="13" t="s">
        <v>33</v>
      </c>
      <c r="AX616" s="13" t="s">
        <v>72</v>
      </c>
      <c r="AY616" s="153" t="s">
        <v>142</v>
      </c>
    </row>
    <row r="617" spans="2:65" s="14" customFormat="1" ht="11.25">
      <c r="B617" s="159"/>
      <c r="D617" s="140" t="s">
        <v>156</v>
      </c>
      <c r="E617" s="160" t="s">
        <v>19</v>
      </c>
      <c r="F617" s="161" t="s">
        <v>173</v>
      </c>
      <c r="H617" s="162">
        <v>65.8</v>
      </c>
      <c r="I617" s="163"/>
      <c r="L617" s="159"/>
      <c r="M617" s="164"/>
      <c r="T617" s="165"/>
      <c r="AT617" s="160" t="s">
        <v>156</v>
      </c>
      <c r="AU617" s="160" t="s">
        <v>82</v>
      </c>
      <c r="AV617" s="14" t="s">
        <v>150</v>
      </c>
      <c r="AW617" s="14" t="s">
        <v>33</v>
      </c>
      <c r="AX617" s="14" t="s">
        <v>80</v>
      </c>
      <c r="AY617" s="160" t="s">
        <v>142</v>
      </c>
    </row>
    <row r="618" spans="2:65" s="1" customFormat="1" ht="16.5" customHeight="1">
      <c r="B618" s="32"/>
      <c r="C618" s="166" t="s">
        <v>887</v>
      </c>
      <c r="D618" s="166" t="s">
        <v>174</v>
      </c>
      <c r="E618" s="167" t="s">
        <v>888</v>
      </c>
      <c r="F618" s="168" t="s">
        <v>889</v>
      </c>
      <c r="G618" s="169" t="s">
        <v>201</v>
      </c>
      <c r="H618" s="170">
        <v>67.116</v>
      </c>
      <c r="I618" s="171"/>
      <c r="J618" s="172">
        <f>ROUND(I618*H618,2)</f>
        <v>0</v>
      </c>
      <c r="K618" s="168" t="s">
        <v>149</v>
      </c>
      <c r="L618" s="173"/>
      <c r="M618" s="174" t="s">
        <v>19</v>
      </c>
      <c r="N618" s="175" t="s">
        <v>43</v>
      </c>
      <c r="P618" s="136">
        <f>O618*H618</f>
        <v>0</v>
      </c>
      <c r="Q618" s="136">
        <v>3.8000000000000002E-4</v>
      </c>
      <c r="R618" s="136">
        <f>Q618*H618</f>
        <v>2.5504080000000002E-2</v>
      </c>
      <c r="S618" s="136">
        <v>0</v>
      </c>
      <c r="T618" s="137">
        <f>S618*H618</f>
        <v>0</v>
      </c>
      <c r="AR618" s="138" t="s">
        <v>83</v>
      </c>
      <c r="AT618" s="138" t="s">
        <v>174</v>
      </c>
      <c r="AU618" s="138" t="s">
        <v>82</v>
      </c>
      <c r="AY618" s="17" t="s">
        <v>142</v>
      </c>
      <c r="BE618" s="139">
        <f>IF(N618="základní",J618,0)</f>
        <v>0</v>
      </c>
      <c r="BF618" s="139">
        <f>IF(N618="snížená",J618,0)</f>
        <v>0</v>
      </c>
      <c r="BG618" s="139">
        <f>IF(N618="zákl. přenesená",J618,0)</f>
        <v>0</v>
      </c>
      <c r="BH618" s="139">
        <f>IF(N618="sníž. přenesená",J618,0)</f>
        <v>0</v>
      </c>
      <c r="BI618" s="139">
        <f>IF(N618="nulová",J618,0)</f>
        <v>0</v>
      </c>
      <c r="BJ618" s="17" t="s">
        <v>80</v>
      </c>
      <c r="BK618" s="139">
        <f>ROUND(I618*H618,2)</f>
        <v>0</v>
      </c>
      <c r="BL618" s="17" t="s">
        <v>272</v>
      </c>
      <c r="BM618" s="138" t="s">
        <v>890</v>
      </c>
    </row>
    <row r="619" spans="2:65" s="1" customFormat="1" ht="11.25">
      <c r="B619" s="32"/>
      <c r="D619" s="140" t="s">
        <v>152</v>
      </c>
      <c r="F619" s="141" t="s">
        <v>889</v>
      </c>
      <c r="I619" s="142"/>
      <c r="L619" s="32"/>
      <c r="M619" s="143"/>
      <c r="T619" s="53"/>
      <c r="AT619" s="17" t="s">
        <v>152</v>
      </c>
      <c r="AU619" s="17" t="s">
        <v>82</v>
      </c>
    </row>
    <row r="620" spans="2:65" s="13" customFormat="1" ht="11.25">
      <c r="B620" s="152"/>
      <c r="D620" s="140" t="s">
        <v>156</v>
      </c>
      <c r="E620" s="153" t="s">
        <v>19</v>
      </c>
      <c r="F620" s="154" t="s">
        <v>891</v>
      </c>
      <c r="H620" s="155">
        <v>67.116</v>
      </c>
      <c r="I620" s="156"/>
      <c r="L620" s="152"/>
      <c r="M620" s="157"/>
      <c r="T620" s="158"/>
      <c r="AT620" s="153" t="s">
        <v>156</v>
      </c>
      <c r="AU620" s="153" t="s">
        <v>82</v>
      </c>
      <c r="AV620" s="13" t="s">
        <v>82</v>
      </c>
      <c r="AW620" s="13" t="s">
        <v>33</v>
      </c>
      <c r="AX620" s="13" t="s">
        <v>80</v>
      </c>
      <c r="AY620" s="153" t="s">
        <v>142</v>
      </c>
    </row>
    <row r="621" spans="2:65" s="1" customFormat="1" ht="24.2" customHeight="1">
      <c r="B621" s="32"/>
      <c r="C621" s="127" t="s">
        <v>892</v>
      </c>
      <c r="D621" s="127" t="s">
        <v>145</v>
      </c>
      <c r="E621" s="128" t="s">
        <v>893</v>
      </c>
      <c r="F621" s="129" t="s">
        <v>894</v>
      </c>
      <c r="G621" s="130" t="s">
        <v>167</v>
      </c>
      <c r="H621" s="131">
        <v>0.44600000000000001</v>
      </c>
      <c r="I621" s="132"/>
      <c r="J621" s="133">
        <f>ROUND(I621*H621,2)</f>
        <v>0</v>
      </c>
      <c r="K621" s="129" t="s">
        <v>149</v>
      </c>
      <c r="L621" s="32"/>
      <c r="M621" s="134" t="s">
        <v>19</v>
      </c>
      <c r="N621" s="135" t="s">
        <v>43</v>
      </c>
      <c r="P621" s="136">
        <f>O621*H621</f>
        <v>0</v>
      </c>
      <c r="Q621" s="136">
        <v>0</v>
      </c>
      <c r="R621" s="136">
        <f>Q621*H621</f>
        <v>0</v>
      </c>
      <c r="S621" s="136">
        <v>0</v>
      </c>
      <c r="T621" s="137">
        <f>S621*H621</f>
        <v>0</v>
      </c>
      <c r="AR621" s="138" t="s">
        <v>272</v>
      </c>
      <c r="AT621" s="138" t="s">
        <v>145</v>
      </c>
      <c r="AU621" s="138" t="s">
        <v>82</v>
      </c>
      <c r="AY621" s="17" t="s">
        <v>142</v>
      </c>
      <c r="BE621" s="139">
        <f>IF(N621="základní",J621,0)</f>
        <v>0</v>
      </c>
      <c r="BF621" s="139">
        <f>IF(N621="snížená",J621,0)</f>
        <v>0</v>
      </c>
      <c r="BG621" s="139">
        <f>IF(N621="zákl. přenesená",J621,0)</f>
        <v>0</v>
      </c>
      <c r="BH621" s="139">
        <f>IF(N621="sníž. přenesená",J621,0)</f>
        <v>0</v>
      </c>
      <c r="BI621" s="139">
        <f>IF(N621="nulová",J621,0)</f>
        <v>0</v>
      </c>
      <c r="BJ621" s="17" t="s">
        <v>80</v>
      </c>
      <c r="BK621" s="139">
        <f>ROUND(I621*H621,2)</f>
        <v>0</v>
      </c>
      <c r="BL621" s="17" t="s">
        <v>272</v>
      </c>
      <c r="BM621" s="138" t="s">
        <v>895</v>
      </c>
    </row>
    <row r="622" spans="2:65" s="1" customFormat="1" ht="29.25">
      <c r="B622" s="32"/>
      <c r="D622" s="140" t="s">
        <v>152</v>
      </c>
      <c r="F622" s="141" t="s">
        <v>896</v>
      </c>
      <c r="I622" s="142"/>
      <c r="L622" s="32"/>
      <c r="M622" s="143"/>
      <c r="T622" s="53"/>
      <c r="AT622" s="17" t="s">
        <v>152</v>
      </c>
      <c r="AU622" s="17" t="s">
        <v>82</v>
      </c>
    </row>
    <row r="623" spans="2:65" s="1" customFormat="1" ht="11.25">
      <c r="B623" s="32"/>
      <c r="D623" s="144" t="s">
        <v>154</v>
      </c>
      <c r="F623" s="145" t="s">
        <v>897</v>
      </c>
      <c r="I623" s="142"/>
      <c r="L623" s="32"/>
      <c r="M623" s="143"/>
      <c r="T623" s="53"/>
      <c r="AT623" s="17" t="s">
        <v>154</v>
      </c>
      <c r="AU623" s="17" t="s">
        <v>82</v>
      </c>
    </row>
    <row r="624" spans="2:65" s="11" customFormat="1" ht="22.9" customHeight="1">
      <c r="B624" s="115"/>
      <c r="D624" s="116" t="s">
        <v>71</v>
      </c>
      <c r="E624" s="125" t="s">
        <v>898</v>
      </c>
      <c r="F624" s="125" t="s">
        <v>899</v>
      </c>
      <c r="I624" s="118"/>
      <c r="J624" s="126">
        <f>BK624</f>
        <v>0</v>
      </c>
      <c r="L624" s="115"/>
      <c r="M624" s="120"/>
      <c r="P624" s="121">
        <f>SUM(P625:P665)</f>
        <v>0</v>
      </c>
      <c r="R624" s="121">
        <f>SUM(R625:R665)</f>
        <v>0.16918100000000003</v>
      </c>
      <c r="T624" s="122">
        <f>SUM(T625:T665)</f>
        <v>1.47841</v>
      </c>
      <c r="AR624" s="116" t="s">
        <v>82</v>
      </c>
      <c r="AT624" s="123" t="s">
        <v>71</v>
      </c>
      <c r="AU624" s="123" t="s">
        <v>80</v>
      </c>
      <c r="AY624" s="116" t="s">
        <v>142</v>
      </c>
      <c r="BK624" s="124">
        <f>SUM(BK625:BK665)</f>
        <v>0</v>
      </c>
    </row>
    <row r="625" spans="2:65" s="1" customFormat="1" ht="16.5" customHeight="1">
      <c r="B625" s="32"/>
      <c r="C625" s="127" t="s">
        <v>900</v>
      </c>
      <c r="D625" s="127" t="s">
        <v>145</v>
      </c>
      <c r="E625" s="128" t="s">
        <v>901</v>
      </c>
      <c r="F625" s="129" t="s">
        <v>902</v>
      </c>
      <c r="G625" s="130" t="s">
        <v>191</v>
      </c>
      <c r="H625" s="131">
        <v>6.8</v>
      </c>
      <c r="I625" s="132"/>
      <c r="J625" s="133">
        <f>ROUND(I625*H625,2)</f>
        <v>0</v>
      </c>
      <c r="K625" s="129" t="s">
        <v>149</v>
      </c>
      <c r="L625" s="32"/>
      <c r="M625" s="134" t="s">
        <v>19</v>
      </c>
      <c r="N625" s="135" t="s">
        <v>43</v>
      </c>
      <c r="P625" s="136">
        <f>O625*H625</f>
        <v>0</v>
      </c>
      <c r="Q625" s="136">
        <v>2.9999999999999997E-4</v>
      </c>
      <c r="R625" s="136">
        <f>Q625*H625</f>
        <v>2.0399999999999997E-3</v>
      </c>
      <c r="S625" s="136">
        <v>0</v>
      </c>
      <c r="T625" s="137">
        <f>S625*H625</f>
        <v>0</v>
      </c>
      <c r="AR625" s="138" t="s">
        <v>272</v>
      </c>
      <c r="AT625" s="138" t="s">
        <v>145</v>
      </c>
      <c r="AU625" s="138" t="s">
        <v>82</v>
      </c>
      <c r="AY625" s="17" t="s">
        <v>142</v>
      </c>
      <c r="BE625" s="139">
        <f>IF(N625="základní",J625,0)</f>
        <v>0</v>
      </c>
      <c r="BF625" s="139">
        <f>IF(N625="snížená",J625,0)</f>
        <v>0</v>
      </c>
      <c r="BG625" s="139">
        <f>IF(N625="zákl. přenesená",J625,0)</f>
        <v>0</v>
      </c>
      <c r="BH625" s="139">
        <f>IF(N625="sníž. přenesená",J625,0)</f>
        <v>0</v>
      </c>
      <c r="BI625" s="139">
        <f>IF(N625="nulová",J625,0)</f>
        <v>0</v>
      </c>
      <c r="BJ625" s="17" t="s">
        <v>80</v>
      </c>
      <c r="BK625" s="139">
        <f>ROUND(I625*H625,2)</f>
        <v>0</v>
      </c>
      <c r="BL625" s="17" t="s">
        <v>272</v>
      </c>
      <c r="BM625" s="138" t="s">
        <v>903</v>
      </c>
    </row>
    <row r="626" spans="2:65" s="1" customFormat="1" ht="19.5">
      <c r="B626" s="32"/>
      <c r="D626" s="140" t="s">
        <v>152</v>
      </c>
      <c r="F626" s="141" t="s">
        <v>904</v>
      </c>
      <c r="I626" s="142"/>
      <c r="L626" s="32"/>
      <c r="M626" s="143"/>
      <c r="T626" s="53"/>
      <c r="AT626" s="17" t="s">
        <v>152</v>
      </c>
      <c r="AU626" s="17" t="s">
        <v>82</v>
      </c>
    </row>
    <row r="627" spans="2:65" s="1" customFormat="1" ht="11.25">
      <c r="B627" s="32"/>
      <c r="D627" s="144" t="s">
        <v>154</v>
      </c>
      <c r="F627" s="145" t="s">
        <v>905</v>
      </c>
      <c r="I627" s="142"/>
      <c r="L627" s="32"/>
      <c r="M627" s="143"/>
      <c r="T627" s="53"/>
      <c r="AT627" s="17" t="s">
        <v>154</v>
      </c>
      <c r="AU627" s="17" t="s">
        <v>82</v>
      </c>
    </row>
    <row r="628" spans="2:65" s="1" customFormat="1" ht="16.5" customHeight="1">
      <c r="B628" s="32"/>
      <c r="C628" s="127" t="s">
        <v>906</v>
      </c>
      <c r="D628" s="127" t="s">
        <v>145</v>
      </c>
      <c r="E628" s="128" t="s">
        <v>907</v>
      </c>
      <c r="F628" s="129" t="s">
        <v>908</v>
      </c>
      <c r="G628" s="130" t="s">
        <v>191</v>
      </c>
      <c r="H628" s="131">
        <v>6.8</v>
      </c>
      <c r="I628" s="132"/>
      <c r="J628" s="133">
        <f>ROUND(I628*H628,2)</f>
        <v>0</v>
      </c>
      <c r="K628" s="129" t="s">
        <v>149</v>
      </c>
      <c r="L628" s="32"/>
      <c r="M628" s="134" t="s">
        <v>19</v>
      </c>
      <c r="N628" s="135" t="s">
        <v>43</v>
      </c>
      <c r="P628" s="136">
        <f>O628*H628</f>
        <v>0</v>
      </c>
      <c r="Q628" s="136">
        <v>4.4999999999999997E-3</v>
      </c>
      <c r="R628" s="136">
        <f>Q628*H628</f>
        <v>3.0599999999999995E-2</v>
      </c>
      <c r="S628" s="136">
        <v>0</v>
      </c>
      <c r="T628" s="137">
        <f>S628*H628</f>
        <v>0</v>
      </c>
      <c r="AR628" s="138" t="s">
        <v>272</v>
      </c>
      <c r="AT628" s="138" t="s">
        <v>145</v>
      </c>
      <c r="AU628" s="138" t="s">
        <v>82</v>
      </c>
      <c r="AY628" s="17" t="s">
        <v>142</v>
      </c>
      <c r="BE628" s="139">
        <f>IF(N628="základní",J628,0)</f>
        <v>0</v>
      </c>
      <c r="BF628" s="139">
        <f>IF(N628="snížená",J628,0)</f>
        <v>0</v>
      </c>
      <c r="BG628" s="139">
        <f>IF(N628="zákl. přenesená",J628,0)</f>
        <v>0</v>
      </c>
      <c r="BH628" s="139">
        <f>IF(N628="sníž. přenesená",J628,0)</f>
        <v>0</v>
      </c>
      <c r="BI628" s="139">
        <f>IF(N628="nulová",J628,0)</f>
        <v>0</v>
      </c>
      <c r="BJ628" s="17" t="s">
        <v>80</v>
      </c>
      <c r="BK628" s="139">
        <f>ROUND(I628*H628,2)</f>
        <v>0</v>
      </c>
      <c r="BL628" s="17" t="s">
        <v>272</v>
      </c>
      <c r="BM628" s="138" t="s">
        <v>909</v>
      </c>
    </row>
    <row r="629" spans="2:65" s="1" customFormat="1" ht="19.5">
      <c r="B629" s="32"/>
      <c r="D629" s="140" t="s">
        <v>152</v>
      </c>
      <c r="F629" s="141" t="s">
        <v>910</v>
      </c>
      <c r="I629" s="142"/>
      <c r="L629" s="32"/>
      <c r="M629" s="143"/>
      <c r="T629" s="53"/>
      <c r="AT629" s="17" t="s">
        <v>152</v>
      </c>
      <c r="AU629" s="17" t="s">
        <v>82</v>
      </c>
    </row>
    <row r="630" spans="2:65" s="1" customFormat="1" ht="11.25">
      <c r="B630" s="32"/>
      <c r="D630" s="144" t="s">
        <v>154</v>
      </c>
      <c r="F630" s="145" t="s">
        <v>911</v>
      </c>
      <c r="I630" s="142"/>
      <c r="L630" s="32"/>
      <c r="M630" s="143"/>
      <c r="T630" s="53"/>
      <c r="AT630" s="17" t="s">
        <v>154</v>
      </c>
      <c r="AU630" s="17" t="s">
        <v>82</v>
      </c>
    </row>
    <row r="631" spans="2:65" s="1" customFormat="1" ht="24.2" customHeight="1">
      <c r="B631" s="32"/>
      <c r="C631" s="127" t="s">
        <v>912</v>
      </c>
      <c r="D631" s="127" t="s">
        <v>145</v>
      </c>
      <c r="E631" s="128" t="s">
        <v>913</v>
      </c>
      <c r="F631" s="129" t="s">
        <v>914</v>
      </c>
      <c r="G631" s="130" t="s">
        <v>191</v>
      </c>
      <c r="H631" s="131">
        <v>18.14</v>
      </c>
      <c r="I631" s="132"/>
      <c r="J631" s="133">
        <f>ROUND(I631*H631,2)</f>
        <v>0</v>
      </c>
      <c r="K631" s="129" t="s">
        <v>149</v>
      </c>
      <c r="L631" s="32"/>
      <c r="M631" s="134" t="s">
        <v>19</v>
      </c>
      <c r="N631" s="135" t="s">
        <v>43</v>
      </c>
      <c r="P631" s="136">
        <f>O631*H631</f>
        <v>0</v>
      </c>
      <c r="Q631" s="136">
        <v>0</v>
      </c>
      <c r="R631" s="136">
        <f>Q631*H631</f>
        <v>0</v>
      </c>
      <c r="S631" s="136">
        <v>8.1500000000000003E-2</v>
      </c>
      <c r="T631" s="137">
        <f>S631*H631</f>
        <v>1.47841</v>
      </c>
      <c r="AR631" s="138" t="s">
        <v>272</v>
      </c>
      <c r="AT631" s="138" t="s">
        <v>145</v>
      </c>
      <c r="AU631" s="138" t="s">
        <v>82</v>
      </c>
      <c r="AY631" s="17" t="s">
        <v>142</v>
      </c>
      <c r="BE631" s="139">
        <f>IF(N631="základní",J631,0)</f>
        <v>0</v>
      </c>
      <c r="BF631" s="139">
        <f>IF(N631="snížená",J631,0)</f>
        <v>0</v>
      </c>
      <c r="BG631" s="139">
        <f>IF(N631="zákl. přenesená",J631,0)</f>
        <v>0</v>
      </c>
      <c r="BH631" s="139">
        <f>IF(N631="sníž. přenesená",J631,0)</f>
        <v>0</v>
      </c>
      <c r="BI631" s="139">
        <f>IF(N631="nulová",J631,0)</f>
        <v>0</v>
      </c>
      <c r="BJ631" s="17" t="s">
        <v>80</v>
      </c>
      <c r="BK631" s="139">
        <f>ROUND(I631*H631,2)</f>
        <v>0</v>
      </c>
      <c r="BL631" s="17" t="s">
        <v>272</v>
      </c>
      <c r="BM631" s="138" t="s">
        <v>915</v>
      </c>
    </row>
    <row r="632" spans="2:65" s="1" customFormat="1" ht="11.25">
      <c r="B632" s="32"/>
      <c r="D632" s="140" t="s">
        <v>152</v>
      </c>
      <c r="F632" s="141" t="s">
        <v>916</v>
      </c>
      <c r="I632" s="142"/>
      <c r="L632" s="32"/>
      <c r="M632" s="143"/>
      <c r="T632" s="53"/>
      <c r="AT632" s="17" t="s">
        <v>152</v>
      </c>
      <c r="AU632" s="17" t="s">
        <v>82</v>
      </c>
    </row>
    <row r="633" spans="2:65" s="1" customFormat="1" ht="11.25">
      <c r="B633" s="32"/>
      <c r="D633" s="144" t="s">
        <v>154</v>
      </c>
      <c r="F633" s="145" t="s">
        <v>917</v>
      </c>
      <c r="I633" s="142"/>
      <c r="L633" s="32"/>
      <c r="M633" s="143"/>
      <c r="T633" s="53"/>
      <c r="AT633" s="17" t="s">
        <v>154</v>
      </c>
      <c r="AU633" s="17" t="s">
        <v>82</v>
      </c>
    </row>
    <row r="634" spans="2:65" s="12" customFormat="1" ht="11.25">
      <c r="B634" s="146"/>
      <c r="D634" s="140" t="s">
        <v>156</v>
      </c>
      <c r="E634" s="147" t="s">
        <v>19</v>
      </c>
      <c r="F634" s="148" t="s">
        <v>918</v>
      </c>
      <c r="H634" s="147" t="s">
        <v>19</v>
      </c>
      <c r="I634" s="149"/>
      <c r="L634" s="146"/>
      <c r="M634" s="150"/>
      <c r="T634" s="151"/>
      <c r="AT634" s="147" t="s">
        <v>156</v>
      </c>
      <c r="AU634" s="147" t="s">
        <v>82</v>
      </c>
      <c r="AV634" s="12" t="s">
        <v>80</v>
      </c>
      <c r="AW634" s="12" t="s">
        <v>33</v>
      </c>
      <c r="AX634" s="12" t="s">
        <v>72</v>
      </c>
      <c r="AY634" s="147" t="s">
        <v>142</v>
      </c>
    </row>
    <row r="635" spans="2:65" s="13" customFormat="1" ht="11.25">
      <c r="B635" s="152"/>
      <c r="D635" s="140" t="s">
        <v>156</v>
      </c>
      <c r="E635" s="153" t="s">
        <v>19</v>
      </c>
      <c r="F635" s="154" t="s">
        <v>270</v>
      </c>
      <c r="H635" s="155">
        <v>16.600000000000001</v>
      </c>
      <c r="I635" s="156"/>
      <c r="L635" s="152"/>
      <c r="M635" s="157"/>
      <c r="T635" s="158"/>
      <c r="AT635" s="153" t="s">
        <v>156</v>
      </c>
      <c r="AU635" s="153" t="s">
        <v>82</v>
      </c>
      <c r="AV635" s="13" t="s">
        <v>82</v>
      </c>
      <c r="AW635" s="13" t="s">
        <v>33</v>
      </c>
      <c r="AX635" s="13" t="s">
        <v>72</v>
      </c>
      <c r="AY635" s="153" t="s">
        <v>142</v>
      </c>
    </row>
    <row r="636" spans="2:65" s="13" customFormat="1" ht="11.25">
      <c r="B636" s="152"/>
      <c r="D636" s="140" t="s">
        <v>156</v>
      </c>
      <c r="E636" s="153" t="s">
        <v>19</v>
      </c>
      <c r="F636" s="154" t="s">
        <v>271</v>
      </c>
      <c r="H636" s="155">
        <v>1.54</v>
      </c>
      <c r="I636" s="156"/>
      <c r="L636" s="152"/>
      <c r="M636" s="157"/>
      <c r="T636" s="158"/>
      <c r="AT636" s="153" t="s">
        <v>156</v>
      </c>
      <c r="AU636" s="153" t="s">
        <v>82</v>
      </c>
      <c r="AV636" s="13" t="s">
        <v>82</v>
      </c>
      <c r="AW636" s="13" t="s">
        <v>33</v>
      </c>
      <c r="AX636" s="13" t="s">
        <v>72</v>
      </c>
      <c r="AY636" s="153" t="s">
        <v>142</v>
      </c>
    </row>
    <row r="637" spans="2:65" s="14" customFormat="1" ht="11.25">
      <c r="B637" s="159"/>
      <c r="D637" s="140" t="s">
        <v>156</v>
      </c>
      <c r="E637" s="160" t="s">
        <v>19</v>
      </c>
      <c r="F637" s="161" t="s">
        <v>173</v>
      </c>
      <c r="H637" s="162">
        <v>18.14</v>
      </c>
      <c r="I637" s="163"/>
      <c r="L637" s="159"/>
      <c r="M637" s="164"/>
      <c r="T637" s="165"/>
      <c r="AT637" s="160" t="s">
        <v>156</v>
      </c>
      <c r="AU637" s="160" t="s">
        <v>82</v>
      </c>
      <c r="AV637" s="14" t="s">
        <v>150</v>
      </c>
      <c r="AW637" s="14" t="s">
        <v>33</v>
      </c>
      <c r="AX637" s="14" t="s">
        <v>80</v>
      </c>
      <c r="AY637" s="160" t="s">
        <v>142</v>
      </c>
    </row>
    <row r="638" spans="2:65" s="1" customFormat="1" ht="33" customHeight="1">
      <c r="B638" s="32"/>
      <c r="C638" s="127" t="s">
        <v>919</v>
      </c>
      <c r="D638" s="127" t="s">
        <v>145</v>
      </c>
      <c r="E638" s="128" t="s">
        <v>920</v>
      </c>
      <c r="F638" s="129" t="s">
        <v>921</v>
      </c>
      <c r="G638" s="130" t="s">
        <v>191</v>
      </c>
      <c r="H638" s="131">
        <v>6.8</v>
      </c>
      <c r="I638" s="132"/>
      <c r="J638" s="133">
        <f>ROUND(I638*H638,2)</f>
        <v>0</v>
      </c>
      <c r="K638" s="129" t="s">
        <v>149</v>
      </c>
      <c r="L638" s="32"/>
      <c r="M638" s="134" t="s">
        <v>19</v>
      </c>
      <c r="N638" s="135" t="s">
        <v>43</v>
      </c>
      <c r="P638" s="136">
        <f>O638*H638</f>
        <v>0</v>
      </c>
      <c r="Q638" s="136">
        <v>5.3499999999999997E-3</v>
      </c>
      <c r="R638" s="136">
        <f>Q638*H638</f>
        <v>3.6379999999999996E-2</v>
      </c>
      <c r="S638" s="136">
        <v>0</v>
      </c>
      <c r="T638" s="137">
        <f>S638*H638</f>
        <v>0</v>
      </c>
      <c r="AR638" s="138" t="s">
        <v>272</v>
      </c>
      <c r="AT638" s="138" t="s">
        <v>145</v>
      </c>
      <c r="AU638" s="138" t="s">
        <v>82</v>
      </c>
      <c r="AY638" s="17" t="s">
        <v>142</v>
      </c>
      <c r="BE638" s="139">
        <f>IF(N638="základní",J638,0)</f>
        <v>0</v>
      </c>
      <c r="BF638" s="139">
        <f>IF(N638="snížená",J638,0)</f>
        <v>0</v>
      </c>
      <c r="BG638" s="139">
        <f>IF(N638="zákl. přenesená",J638,0)</f>
        <v>0</v>
      </c>
      <c r="BH638" s="139">
        <f>IF(N638="sníž. přenesená",J638,0)</f>
        <v>0</v>
      </c>
      <c r="BI638" s="139">
        <f>IF(N638="nulová",J638,0)</f>
        <v>0</v>
      </c>
      <c r="BJ638" s="17" t="s">
        <v>80</v>
      </c>
      <c r="BK638" s="139">
        <f>ROUND(I638*H638,2)</f>
        <v>0</v>
      </c>
      <c r="BL638" s="17" t="s">
        <v>272</v>
      </c>
      <c r="BM638" s="138" t="s">
        <v>922</v>
      </c>
    </row>
    <row r="639" spans="2:65" s="1" customFormat="1" ht="19.5">
      <c r="B639" s="32"/>
      <c r="D639" s="140" t="s">
        <v>152</v>
      </c>
      <c r="F639" s="141" t="s">
        <v>923</v>
      </c>
      <c r="I639" s="142"/>
      <c r="L639" s="32"/>
      <c r="M639" s="143"/>
      <c r="T639" s="53"/>
      <c r="AT639" s="17" t="s">
        <v>152</v>
      </c>
      <c r="AU639" s="17" t="s">
        <v>82</v>
      </c>
    </row>
    <row r="640" spans="2:65" s="1" customFormat="1" ht="11.25">
      <c r="B640" s="32"/>
      <c r="D640" s="144" t="s">
        <v>154</v>
      </c>
      <c r="F640" s="145" t="s">
        <v>924</v>
      </c>
      <c r="I640" s="142"/>
      <c r="L640" s="32"/>
      <c r="M640" s="143"/>
      <c r="T640" s="53"/>
      <c r="AT640" s="17" t="s">
        <v>154</v>
      </c>
      <c r="AU640" s="17" t="s">
        <v>82</v>
      </c>
    </row>
    <row r="641" spans="2:65" s="12" customFormat="1" ht="11.25">
      <c r="B641" s="146"/>
      <c r="D641" s="140" t="s">
        <v>156</v>
      </c>
      <c r="E641" s="147" t="s">
        <v>19</v>
      </c>
      <c r="F641" s="148" t="s">
        <v>925</v>
      </c>
      <c r="H641" s="147" t="s">
        <v>19</v>
      </c>
      <c r="I641" s="149"/>
      <c r="L641" s="146"/>
      <c r="M641" s="150"/>
      <c r="T641" s="151"/>
      <c r="AT641" s="147" t="s">
        <v>156</v>
      </c>
      <c r="AU641" s="147" t="s">
        <v>82</v>
      </c>
      <c r="AV641" s="12" t="s">
        <v>80</v>
      </c>
      <c r="AW641" s="12" t="s">
        <v>33</v>
      </c>
      <c r="AX641" s="12" t="s">
        <v>72</v>
      </c>
      <c r="AY641" s="147" t="s">
        <v>142</v>
      </c>
    </row>
    <row r="642" spans="2:65" s="13" customFormat="1" ht="11.25">
      <c r="B642" s="152"/>
      <c r="D642" s="140" t="s">
        <v>156</v>
      </c>
      <c r="E642" s="153" t="s">
        <v>19</v>
      </c>
      <c r="F642" s="154" t="s">
        <v>926</v>
      </c>
      <c r="H642" s="155">
        <v>4.8</v>
      </c>
      <c r="I642" s="156"/>
      <c r="L642" s="152"/>
      <c r="M642" s="157"/>
      <c r="T642" s="158"/>
      <c r="AT642" s="153" t="s">
        <v>156</v>
      </c>
      <c r="AU642" s="153" t="s">
        <v>82</v>
      </c>
      <c r="AV642" s="13" t="s">
        <v>82</v>
      </c>
      <c r="AW642" s="13" t="s">
        <v>33</v>
      </c>
      <c r="AX642" s="13" t="s">
        <v>72</v>
      </c>
      <c r="AY642" s="153" t="s">
        <v>142</v>
      </c>
    </row>
    <row r="643" spans="2:65" s="12" customFormat="1" ht="11.25">
      <c r="B643" s="146"/>
      <c r="D643" s="140" t="s">
        <v>156</v>
      </c>
      <c r="E643" s="147" t="s">
        <v>19</v>
      </c>
      <c r="F643" s="148" t="s">
        <v>927</v>
      </c>
      <c r="H643" s="147" t="s">
        <v>19</v>
      </c>
      <c r="I643" s="149"/>
      <c r="L643" s="146"/>
      <c r="M643" s="150"/>
      <c r="T643" s="151"/>
      <c r="AT643" s="147" t="s">
        <v>156</v>
      </c>
      <c r="AU643" s="147" t="s">
        <v>82</v>
      </c>
      <c r="AV643" s="12" t="s">
        <v>80</v>
      </c>
      <c r="AW643" s="12" t="s">
        <v>33</v>
      </c>
      <c r="AX643" s="12" t="s">
        <v>72</v>
      </c>
      <c r="AY643" s="147" t="s">
        <v>142</v>
      </c>
    </row>
    <row r="644" spans="2:65" s="13" customFormat="1" ht="11.25">
      <c r="B644" s="152"/>
      <c r="D644" s="140" t="s">
        <v>156</v>
      </c>
      <c r="E644" s="153" t="s">
        <v>19</v>
      </c>
      <c r="F644" s="154" t="s">
        <v>82</v>
      </c>
      <c r="H644" s="155">
        <v>2</v>
      </c>
      <c r="I644" s="156"/>
      <c r="L644" s="152"/>
      <c r="M644" s="157"/>
      <c r="T644" s="158"/>
      <c r="AT644" s="153" t="s">
        <v>156</v>
      </c>
      <c r="AU644" s="153" t="s">
        <v>82</v>
      </c>
      <c r="AV644" s="13" t="s">
        <v>82</v>
      </c>
      <c r="AW644" s="13" t="s">
        <v>33</v>
      </c>
      <c r="AX644" s="13" t="s">
        <v>72</v>
      </c>
      <c r="AY644" s="153" t="s">
        <v>142</v>
      </c>
    </row>
    <row r="645" spans="2:65" s="14" customFormat="1" ht="11.25">
      <c r="B645" s="159"/>
      <c r="D645" s="140" t="s">
        <v>156</v>
      </c>
      <c r="E645" s="160" t="s">
        <v>19</v>
      </c>
      <c r="F645" s="161" t="s">
        <v>173</v>
      </c>
      <c r="H645" s="162">
        <v>6.8</v>
      </c>
      <c r="I645" s="163"/>
      <c r="L645" s="159"/>
      <c r="M645" s="164"/>
      <c r="T645" s="165"/>
      <c r="AT645" s="160" t="s">
        <v>156</v>
      </c>
      <c r="AU645" s="160" t="s">
        <v>82</v>
      </c>
      <c r="AV645" s="14" t="s">
        <v>150</v>
      </c>
      <c r="AW645" s="14" t="s">
        <v>33</v>
      </c>
      <c r="AX645" s="14" t="s">
        <v>80</v>
      </c>
      <c r="AY645" s="160" t="s">
        <v>142</v>
      </c>
    </row>
    <row r="646" spans="2:65" s="1" customFormat="1" ht="33" customHeight="1">
      <c r="B646" s="32"/>
      <c r="C646" s="166" t="s">
        <v>928</v>
      </c>
      <c r="D646" s="166" t="s">
        <v>174</v>
      </c>
      <c r="E646" s="167" t="s">
        <v>929</v>
      </c>
      <c r="F646" s="168" t="s">
        <v>930</v>
      </c>
      <c r="G646" s="169" t="s">
        <v>191</v>
      </c>
      <c r="H646" s="170">
        <v>7.48</v>
      </c>
      <c r="I646" s="171"/>
      <c r="J646" s="172">
        <f>ROUND(I646*H646,2)</f>
        <v>0</v>
      </c>
      <c r="K646" s="168" t="s">
        <v>149</v>
      </c>
      <c r="L646" s="173"/>
      <c r="M646" s="174" t="s">
        <v>19</v>
      </c>
      <c r="N646" s="175" t="s">
        <v>43</v>
      </c>
      <c r="P646" s="136">
        <f>O646*H646</f>
        <v>0</v>
      </c>
      <c r="Q646" s="136">
        <v>1.2800000000000001E-2</v>
      </c>
      <c r="R646" s="136">
        <f>Q646*H646</f>
        <v>9.574400000000001E-2</v>
      </c>
      <c r="S646" s="136">
        <v>0</v>
      </c>
      <c r="T646" s="137">
        <f>S646*H646</f>
        <v>0</v>
      </c>
      <c r="AR646" s="138" t="s">
        <v>83</v>
      </c>
      <c r="AT646" s="138" t="s">
        <v>174</v>
      </c>
      <c r="AU646" s="138" t="s">
        <v>82</v>
      </c>
      <c r="AY646" s="17" t="s">
        <v>142</v>
      </c>
      <c r="BE646" s="139">
        <f>IF(N646="základní",J646,0)</f>
        <v>0</v>
      </c>
      <c r="BF646" s="139">
        <f>IF(N646="snížená",J646,0)</f>
        <v>0</v>
      </c>
      <c r="BG646" s="139">
        <f>IF(N646="zákl. přenesená",J646,0)</f>
        <v>0</v>
      </c>
      <c r="BH646" s="139">
        <f>IF(N646="sníž. přenesená",J646,0)</f>
        <v>0</v>
      </c>
      <c r="BI646" s="139">
        <f>IF(N646="nulová",J646,0)</f>
        <v>0</v>
      </c>
      <c r="BJ646" s="17" t="s">
        <v>80</v>
      </c>
      <c r="BK646" s="139">
        <f>ROUND(I646*H646,2)</f>
        <v>0</v>
      </c>
      <c r="BL646" s="17" t="s">
        <v>272</v>
      </c>
      <c r="BM646" s="138" t="s">
        <v>931</v>
      </c>
    </row>
    <row r="647" spans="2:65" s="1" customFormat="1" ht="19.5">
      <c r="B647" s="32"/>
      <c r="D647" s="140" t="s">
        <v>152</v>
      </c>
      <c r="F647" s="141" t="s">
        <v>930</v>
      </c>
      <c r="I647" s="142"/>
      <c r="L647" s="32"/>
      <c r="M647" s="143"/>
      <c r="T647" s="53"/>
      <c r="AT647" s="17" t="s">
        <v>152</v>
      </c>
      <c r="AU647" s="17" t="s">
        <v>82</v>
      </c>
    </row>
    <row r="648" spans="2:65" s="13" customFormat="1" ht="11.25">
      <c r="B648" s="152"/>
      <c r="D648" s="140" t="s">
        <v>156</v>
      </c>
      <c r="E648" s="153" t="s">
        <v>19</v>
      </c>
      <c r="F648" s="154" t="s">
        <v>932</v>
      </c>
      <c r="H648" s="155">
        <v>7.48</v>
      </c>
      <c r="I648" s="156"/>
      <c r="L648" s="152"/>
      <c r="M648" s="157"/>
      <c r="T648" s="158"/>
      <c r="AT648" s="153" t="s">
        <v>156</v>
      </c>
      <c r="AU648" s="153" t="s">
        <v>82</v>
      </c>
      <c r="AV648" s="13" t="s">
        <v>82</v>
      </c>
      <c r="AW648" s="13" t="s">
        <v>33</v>
      </c>
      <c r="AX648" s="13" t="s">
        <v>80</v>
      </c>
      <c r="AY648" s="153" t="s">
        <v>142</v>
      </c>
    </row>
    <row r="649" spans="2:65" s="1" customFormat="1" ht="24.2" customHeight="1">
      <c r="B649" s="32"/>
      <c r="C649" s="127" t="s">
        <v>933</v>
      </c>
      <c r="D649" s="127" t="s">
        <v>145</v>
      </c>
      <c r="E649" s="128" t="s">
        <v>934</v>
      </c>
      <c r="F649" s="129" t="s">
        <v>935</v>
      </c>
      <c r="G649" s="130" t="s">
        <v>201</v>
      </c>
      <c r="H649" s="131">
        <v>9</v>
      </c>
      <c r="I649" s="132"/>
      <c r="J649" s="133">
        <f>ROUND(I649*H649,2)</f>
        <v>0</v>
      </c>
      <c r="K649" s="129" t="s">
        <v>149</v>
      </c>
      <c r="L649" s="32"/>
      <c r="M649" s="134" t="s">
        <v>19</v>
      </c>
      <c r="N649" s="135" t="s">
        <v>43</v>
      </c>
      <c r="P649" s="136">
        <f>O649*H649</f>
        <v>0</v>
      </c>
      <c r="Q649" s="136">
        <v>1.8000000000000001E-4</v>
      </c>
      <c r="R649" s="136">
        <f>Q649*H649</f>
        <v>1.6200000000000001E-3</v>
      </c>
      <c r="S649" s="136">
        <v>0</v>
      </c>
      <c r="T649" s="137">
        <f>S649*H649</f>
        <v>0</v>
      </c>
      <c r="AR649" s="138" t="s">
        <v>272</v>
      </c>
      <c r="AT649" s="138" t="s">
        <v>145</v>
      </c>
      <c r="AU649" s="138" t="s">
        <v>82</v>
      </c>
      <c r="AY649" s="17" t="s">
        <v>142</v>
      </c>
      <c r="BE649" s="139">
        <f>IF(N649="základní",J649,0)</f>
        <v>0</v>
      </c>
      <c r="BF649" s="139">
        <f>IF(N649="snížená",J649,0)</f>
        <v>0</v>
      </c>
      <c r="BG649" s="139">
        <f>IF(N649="zákl. přenesená",J649,0)</f>
        <v>0</v>
      </c>
      <c r="BH649" s="139">
        <f>IF(N649="sníž. přenesená",J649,0)</f>
        <v>0</v>
      </c>
      <c r="BI649" s="139">
        <f>IF(N649="nulová",J649,0)</f>
        <v>0</v>
      </c>
      <c r="BJ649" s="17" t="s">
        <v>80</v>
      </c>
      <c r="BK649" s="139">
        <f>ROUND(I649*H649,2)</f>
        <v>0</v>
      </c>
      <c r="BL649" s="17" t="s">
        <v>272</v>
      </c>
      <c r="BM649" s="138" t="s">
        <v>936</v>
      </c>
    </row>
    <row r="650" spans="2:65" s="1" customFormat="1" ht="19.5">
      <c r="B650" s="32"/>
      <c r="D650" s="140" t="s">
        <v>152</v>
      </c>
      <c r="F650" s="141" t="s">
        <v>937</v>
      </c>
      <c r="I650" s="142"/>
      <c r="L650" s="32"/>
      <c r="M650" s="143"/>
      <c r="T650" s="53"/>
      <c r="AT650" s="17" t="s">
        <v>152</v>
      </c>
      <c r="AU650" s="17" t="s">
        <v>82</v>
      </c>
    </row>
    <row r="651" spans="2:65" s="1" customFormat="1" ht="11.25">
      <c r="B651" s="32"/>
      <c r="D651" s="144" t="s">
        <v>154</v>
      </c>
      <c r="F651" s="145" t="s">
        <v>938</v>
      </c>
      <c r="I651" s="142"/>
      <c r="L651" s="32"/>
      <c r="M651" s="143"/>
      <c r="T651" s="53"/>
      <c r="AT651" s="17" t="s">
        <v>154</v>
      </c>
      <c r="AU651" s="17" t="s">
        <v>82</v>
      </c>
    </row>
    <row r="652" spans="2:65" s="12" customFormat="1" ht="11.25">
      <c r="B652" s="146"/>
      <c r="D652" s="140" t="s">
        <v>156</v>
      </c>
      <c r="E652" s="147" t="s">
        <v>19</v>
      </c>
      <c r="F652" s="148" t="s">
        <v>925</v>
      </c>
      <c r="H652" s="147" t="s">
        <v>19</v>
      </c>
      <c r="I652" s="149"/>
      <c r="L652" s="146"/>
      <c r="M652" s="150"/>
      <c r="T652" s="151"/>
      <c r="AT652" s="147" t="s">
        <v>156</v>
      </c>
      <c r="AU652" s="147" t="s">
        <v>82</v>
      </c>
      <c r="AV652" s="12" t="s">
        <v>80</v>
      </c>
      <c r="AW652" s="12" t="s">
        <v>33</v>
      </c>
      <c r="AX652" s="12" t="s">
        <v>72</v>
      </c>
      <c r="AY652" s="147" t="s">
        <v>142</v>
      </c>
    </row>
    <row r="653" spans="2:65" s="13" customFormat="1" ht="11.25">
      <c r="B653" s="152"/>
      <c r="D653" s="140" t="s">
        <v>156</v>
      </c>
      <c r="E653" s="153" t="s">
        <v>19</v>
      </c>
      <c r="F653" s="154" t="s">
        <v>939</v>
      </c>
      <c r="H653" s="155">
        <v>4</v>
      </c>
      <c r="I653" s="156"/>
      <c r="L653" s="152"/>
      <c r="M653" s="157"/>
      <c r="T653" s="158"/>
      <c r="AT653" s="153" t="s">
        <v>156</v>
      </c>
      <c r="AU653" s="153" t="s">
        <v>82</v>
      </c>
      <c r="AV653" s="13" t="s">
        <v>82</v>
      </c>
      <c r="AW653" s="13" t="s">
        <v>33</v>
      </c>
      <c r="AX653" s="13" t="s">
        <v>72</v>
      </c>
      <c r="AY653" s="153" t="s">
        <v>142</v>
      </c>
    </row>
    <row r="654" spans="2:65" s="12" customFormat="1" ht="11.25">
      <c r="B654" s="146"/>
      <c r="D654" s="140" t="s">
        <v>156</v>
      </c>
      <c r="E654" s="147" t="s">
        <v>19</v>
      </c>
      <c r="F654" s="148" t="s">
        <v>927</v>
      </c>
      <c r="H654" s="147" t="s">
        <v>19</v>
      </c>
      <c r="I654" s="149"/>
      <c r="L654" s="146"/>
      <c r="M654" s="150"/>
      <c r="T654" s="151"/>
      <c r="AT654" s="147" t="s">
        <v>156</v>
      </c>
      <c r="AU654" s="147" t="s">
        <v>82</v>
      </c>
      <c r="AV654" s="12" t="s">
        <v>80</v>
      </c>
      <c r="AW654" s="12" t="s">
        <v>33</v>
      </c>
      <c r="AX654" s="12" t="s">
        <v>72</v>
      </c>
      <c r="AY654" s="147" t="s">
        <v>142</v>
      </c>
    </row>
    <row r="655" spans="2:65" s="13" customFormat="1" ht="11.25">
      <c r="B655" s="152"/>
      <c r="D655" s="140" t="s">
        <v>156</v>
      </c>
      <c r="E655" s="153" t="s">
        <v>19</v>
      </c>
      <c r="F655" s="154" t="s">
        <v>940</v>
      </c>
      <c r="H655" s="155">
        <v>5</v>
      </c>
      <c r="I655" s="156"/>
      <c r="L655" s="152"/>
      <c r="M655" s="157"/>
      <c r="T655" s="158"/>
      <c r="AT655" s="153" t="s">
        <v>156</v>
      </c>
      <c r="AU655" s="153" t="s">
        <v>82</v>
      </c>
      <c r="AV655" s="13" t="s">
        <v>82</v>
      </c>
      <c r="AW655" s="13" t="s">
        <v>33</v>
      </c>
      <c r="AX655" s="13" t="s">
        <v>72</v>
      </c>
      <c r="AY655" s="153" t="s">
        <v>142</v>
      </c>
    </row>
    <row r="656" spans="2:65" s="14" customFormat="1" ht="11.25">
      <c r="B656" s="159"/>
      <c r="D656" s="140" t="s">
        <v>156</v>
      </c>
      <c r="E656" s="160" t="s">
        <v>19</v>
      </c>
      <c r="F656" s="161" t="s">
        <v>173</v>
      </c>
      <c r="H656" s="162">
        <v>9</v>
      </c>
      <c r="I656" s="163"/>
      <c r="L656" s="159"/>
      <c r="M656" s="164"/>
      <c r="T656" s="165"/>
      <c r="AT656" s="160" t="s">
        <v>156</v>
      </c>
      <c r="AU656" s="160" t="s">
        <v>82</v>
      </c>
      <c r="AV656" s="14" t="s">
        <v>150</v>
      </c>
      <c r="AW656" s="14" t="s">
        <v>33</v>
      </c>
      <c r="AX656" s="14" t="s">
        <v>80</v>
      </c>
      <c r="AY656" s="160" t="s">
        <v>142</v>
      </c>
    </row>
    <row r="657" spans="2:65" s="1" customFormat="1" ht="24.2" customHeight="1">
      <c r="B657" s="32"/>
      <c r="C657" s="166" t="s">
        <v>941</v>
      </c>
      <c r="D657" s="166" t="s">
        <v>174</v>
      </c>
      <c r="E657" s="167" t="s">
        <v>942</v>
      </c>
      <c r="F657" s="168" t="s">
        <v>943</v>
      </c>
      <c r="G657" s="169" t="s">
        <v>201</v>
      </c>
      <c r="H657" s="170">
        <v>9.4499999999999993</v>
      </c>
      <c r="I657" s="171"/>
      <c r="J657" s="172">
        <f>ROUND(I657*H657,2)</f>
        <v>0</v>
      </c>
      <c r="K657" s="168" t="s">
        <v>149</v>
      </c>
      <c r="L657" s="173"/>
      <c r="M657" s="174" t="s">
        <v>19</v>
      </c>
      <c r="N657" s="175" t="s">
        <v>43</v>
      </c>
      <c r="P657" s="136">
        <f>O657*H657</f>
        <v>0</v>
      </c>
      <c r="Q657" s="136">
        <v>2.5999999999999998E-4</v>
      </c>
      <c r="R657" s="136">
        <f>Q657*H657</f>
        <v>2.4569999999999995E-3</v>
      </c>
      <c r="S657" s="136">
        <v>0</v>
      </c>
      <c r="T657" s="137">
        <f>S657*H657</f>
        <v>0</v>
      </c>
      <c r="AR657" s="138" t="s">
        <v>83</v>
      </c>
      <c r="AT657" s="138" t="s">
        <v>174</v>
      </c>
      <c r="AU657" s="138" t="s">
        <v>82</v>
      </c>
      <c r="AY657" s="17" t="s">
        <v>142</v>
      </c>
      <c r="BE657" s="139">
        <f>IF(N657="základní",J657,0)</f>
        <v>0</v>
      </c>
      <c r="BF657" s="139">
        <f>IF(N657="snížená",J657,0)</f>
        <v>0</v>
      </c>
      <c r="BG657" s="139">
        <f>IF(N657="zákl. přenesená",J657,0)</f>
        <v>0</v>
      </c>
      <c r="BH657" s="139">
        <f>IF(N657="sníž. přenesená",J657,0)</f>
        <v>0</v>
      </c>
      <c r="BI657" s="139">
        <f>IF(N657="nulová",J657,0)</f>
        <v>0</v>
      </c>
      <c r="BJ657" s="17" t="s">
        <v>80</v>
      </c>
      <c r="BK657" s="139">
        <f>ROUND(I657*H657,2)</f>
        <v>0</v>
      </c>
      <c r="BL657" s="17" t="s">
        <v>272</v>
      </c>
      <c r="BM657" s="138" t="s">
        <v>944</v>
      </c>
    </row>
    <row r="658" spans="2:65" s="1" customFormat="1" ht="19.5">
      <c r="B658" s="32"/>
      <c r="D658" s="140" t="s">
        <v>152</v>
      </c>
      <c r="F658" s="141" t="s">
        <v>943</v>
      </c>
      <c r="I658" s="142"/>
      <c r="L658" s="32"/>
      <c r="M658" s="143"/>
      <c r="T658" s="53"/>
      <c r="AT658" s="17" t="s">
        <v>152</v>
      </c>
      <c r="AU658" s="17" t="s">
        <v>82</v>
      </c>
    </row>
    <row r="659" spans="2:65" s="13" customFormat="1" ht="11.25">
      <c r="B659" s="152"/>
      <c r="D659" s="140" t="s">
        <v>156</v>
      </c>
      <c r="F659" s="154" t="s">
        <v>945</v>
      </c>
      <c r="H659" s="155">
        <v>9.4499999999999993</v>
      </c>
      <c r="I659" s="156"/>
      <c r="L659" s="152"/>
      <c r="M659" s="157"/>
      <c r="T659" s="158"/>
      <c r="AT659" s="153" t="s">
        <v>156</v>
      </c>
      <c r="AU659" s="153" t="s">
        <v>82</v>
      </c>
      <c r="AV659" s="13" t="s">
        <v>82</v>
      </c>
      <c r="AW659" s="13" t="s">
        <v>4</v>
      </c>
      <c r="AX659" s="13" t="s">
        <v>80</v>
      </c>
      <c r="AY659" s="153" t="s">
        <v>142</v>
      </c>
    </row>
    <row r="660" spans="2:65" s="1" customFormat="1" ht="24.2" customHeight="1">
      <c r="B660" s="32"/>
      <c r="C660" s="127" t="s">
        <v>946</v>
      </c>
      <c r="D660" s="127" t="s">
        <v>145</v>
      </c>
      <c r="E660" s="128" t="s">
        <v>947</v>
      </c>
      <c r="F660" s="129" t="s">
        <v>948</v>
      </c>
      <c r="G660" s="130" t="s">
        <v>191</v>
      </c>
      <c r="H660" s="131">
        <v>6.8</v>
      </c>
      <c r="I660" s="132"/>
      <c r="J660" s="133">
        <f>ROUND(I660*H660,2)</f>
        <v>0</v>
      </c>
      <c r="K660" s="129" t="s">
        <v>149</v>
      </c>
      <c r="L660" s="32"/>
      <c r="M660" s="134" t="s">
        <v>19</v>
      </c>
      <c r="N660" s="135" t="s">
        <v>43</v>
      </c>
      <c r="P660" s="136">
        <f>O660*H660</f>
        <v>0</v>
      </c>
      <c r="Q660" s="136">
        <v>5.0000000000000002E-5</v>
      </c>
      <c r="R660" s="136">
        <f>Q660*H660</f>
        <v>3.4000000000000002E-4</v>
      </c>
      <c r="S660" s="136">
        <v>0</v>
      </c>
      <c r="T660" s="137">
        <f>S660*H660</f>
        <v>0</v>
      </c>
      <c r="AR660" s="138" t="s">
        <v>272</v>
      </c>
      <c r="AT660" s="138" t="s">
        <v>145</v>
      </c>
      <c r="AU660" s="138" t="s">
        <v>82</v>
      </c>
      <c r="AY660" s="17" t="s">
        <v>142</v>
      </c>
      <c r="BE660" s="139">
        <f>IF(N660="základní",J660,0)</f>
        <v>0</v>
      </c>
      <c r="BF660" s="139">
        <f>IF(N660="snížená",J660,0)</f>
        <v>0</v>
      </c>
      <c r="BG660" s="139">
        <f>IF(N660="zákl. přenesená",J660,0)</f>
        <v>0</v>
      </c>
      <c r="BH660" s="139">
        <f>IF(N660="sníž. přenesená",J660,0)</f>
        <v>0</v>
      </c>
      <c r="BI660" s="139">
        <f>IF(N660="nulová",J660,0)</f>
        <v>0</v>
      </c>
      <c r="BJ660" s="17" t="s">
        <v>80</v>
      </c>
      <c r="BK660" s="139">
        <f>ROUND(I660*H660,2)</f>
        <v>0</v>
      </c>
      <c r="BL660" s="17" t="s">
        <v>272</v>
      </c>
      <c r="BM660" s="138" t="s">
        <v>949</v>
      </c>
    </row>
    <row r="661" spans="2:65" s="1" customFormat="1" ht="19.5">
      <c r="B661" s="32"/>
      <c r="D661" s="140" t="s">
        <v>152</v>
      </c>
      <c r="F661" s="141" t="s">
        <v>950</v>
      </c>
      <c r="I661" s="142"/>
      <c r="L661" s="32"/>
      <c r="M661" s="143"/>
      <c r="T661" s="53"/>
      <c r="AT661" s="17" t="s">
        <v>152</v>
      </c>
      <c r="AU661" s="17" t="s">
        <v>82</v>
      </c>
    </row>
    <row r="662" spans="2:65" s="1" customFormat="1" ht="11.25">
      <c r="B662" s="32"/>
      <c r="D662" s="144" t="s">
        <v>154</v>
      </c>
      <c r="F662" s="145" t="s">
        <v>951</v>
      </c>
      <c r="I662" s="142"/>
      <c r="L662" s="32"/>
      <c r="M662" s="143"/>
      <c r="T662" s="53"/>
      <c r="AT662" s="17" t="s">
        <v>154</v>
      </c>
      <c r="AU662" s="17" t="s">
        <v>82</v>
      </c>
    </row>
    <row r="663" spans="2:65" s="1" customFormat="1" ht="24.2" customHeight="1">
      <c r="B663" s="32"/>
      <c r="C663" s="127" t="s">
        <v>952</v>
      </c>
      <c r="D663" s="127" t="s">
        <v>145</v>
      </c>
      <c r="E663" s="128" t="s">
        <v>953</v>
      </c>
      <c r="F663" s="129" t="s">
        <v>954</v>
      </c>
      <c r="G663" s="130" t="s">
        <v>167</v>
      </c>
      <c r="H663" s="131">
        <v>0.16800000000000001</v>
      </c>
      <c r="I663" s="132"/>
      <c r="J663" s="133">
        <f>ROUND(I663*H663,2)</f>
        <v>0</v>
      </c>
      <c r="K663" s="129" t="s">
        <v>149</v>
      </c>
      <c r="L663" s="32"/>
      <c r="M663" s="134" t="s">
        <v>19</v>
      </c>
      <c r="N663" s="135" t="s">
        <v>43</v>
      </c>
      <c r="P663" s="136">
        <f>O663*H663</f>
        <v>0</v>
      </c>
      <c r="Q663" s="136">
        <v>0</v>
      </c>
      <c r="R663" s="136">
        <f>Q663*H663</f>
        <v>0</v>
      </c>
      <c r="S663" s="136">
        <v>0</v>
      </c>
      <c r="T663" s="137">
        <f>S663*H663</f>
        <v>0</v>
      </c>
      <c r="AR663" s="138" t="s">
        <v>272</v>
      </c>
      <c r="AT663" s="138" t="s">
        <v>145</v>
      </c>
      <c r="AU663" s="138" t="s">
        <v>82</v>
      </c>
      <c r="AY663" s="17" t="s">
        <v>142</v>
      </c>
      <c r="BE663" s="139">
        <f>IF(N663="základní",J663,0)</f>
        <v>0</v>
      </c>
      <c r="BF663" s="139">
        <f>IF(N663="snížená",J663,0)</f>
        <v>0</v>
      </c>
      <c r="BG663" s="139">
        <f>IF(N663="zákl. přenesená",J663,0)</f>
        <v>0</v>
      </c>
      <c r="BH663" s="139">
        <f>IF(N663="sníž. přenesená",J663,0)</f>
        <v>0</v>
      </c>
      <c r="BI663" s="139">
        <f>IF(N663="nulová",J663,0)</f>
        <v>0</v>
      </c>
      <c r="BJ663" s="17" t="s">
        <v>80</v>
      </c>
      <c r="BK663" s="139">
        <f>ROUND(I663*H663,2)</f>
        <v>0</v>
      </c>
      <c r="BL663" s="17" t="s">
        <v>272</v>
      </c>
      <c r="BM663" s="138" t="s">
        <v>955</v>
      </c>
    </row>
    <row r="664" spans="2:65" s="1" customFormat="1" ht="29.25">
      <c r="B664" s="32"/>
      <c r="D664" s="140" t="s">
        <v>152</v>
      </c>
      <c r="F664" s="141" t="s">
        <v>956</v>
      </c>
      <c r="I664" s="142"/>
      <c r="L664" s="32"/>
      <c r="M664" s="143"/>
      <c r="T664" s="53"/>
      <c r="AT664" s="17" t="s">
        <v>152</v>
      </c>
      <c r="AU664" s="17" t="s">
        <v>82</v>
      </c>
    </row>
    <row r="665" spans="2:65" s="1" customFormat="1" ht="11.25">
      <c r="B665" s="32"/>
      <c r="D665" s="144" t="s">
        <v>154</v>
      </c>
      <c r="F665" s="145" t="s">
        <v>957</v>
      </c>
      <c r="I665" s="142"/>
      <c r="L665" s="32"/>
      <c r="M665" s="143"/>
      <c r="T665" s="53"/>
      <c r="AT665" s="17" t="s">
        <v>154</v>
      </c>
      <c r="AU665" s="17" t="s">
        <v>82</v>
      </c>
    </row>
    <row r="666" spans="2:65" s="11" customFormat="1" ht="22.9" customHeight="1">
      <c r="B666" s="115"/>
      <c r="D666" s="116" t="s">
        <v>71</v>
      </c>
      <c r="E666" s="125" t="s">
        <v>958</v>
      </c>
      <c r="F666" s="125" t="s">
        <v>959</v>
      </c>
      <c r="I666" s="118"/>
      <c r="J666" s="126">
        <f>BK666</f>
        <v>0</v>
      </c>
      <c r="L666" s="115"/>
      <c r="M666" s="120"/>
      <c r="P666" s="121">
        <f>SUM(P667:P685)</f>
        <v>0</v>
      </c>
      <c r="R666" s="121">
        <f>SUM(R667:R685)</f>
        <v>3.1836000000000003E-2</v>
      </c>
      <c r="T666" s="122">
        <f>SUM(T667:T685)</f>
        <v>0</v>
      </c>
      <c r="AR666" s="116" t="s">
        <v>82</v>
      </c>
      <c r="AT666" s="123" t="s">
        <v>71</v>
      </c>
      <c r="AU666" s="123" t="s">
        <v>80</v>
      </c>
      <c r="AY666" s="116" t="s">
        <v>142</v>
      </c>
      <c r="BK666" s="124">
        <f>SUM(BK667:BK685)</f>
        <v>0</v>
      </c>
    </row>
    <row r="667" spans="2:65" s="1" customFormat="1" ht="33" customHeight="1">
      <c r="B667" s="32"/>
      <c r="C667" s="127" t="s">
        <v>960</v>
      </c>
      <c r="D667" s="127" t="s">
        <v>145</v>
      </c>
      <c r="E667" s="128" t="s">
        <v>961</v>
      </c>
      <c r="F667" s="129" t="s">
        <v>962</v>
      </c>
      <c r="G667" s="130" t="s">
        <v>191</v>
      </c>
      <c r="H667" s="131">
        <v>29.6</v>
      </c>
      <c r="I667" s="132"/>
      <c r="J667" s="133">
        <f>ROUND(I667*H667,2)</f>
        <v>0</v>
      </c>
      <c r="K667" s="129" t="s">
        <v>149</v>
      </c>
      <c r="L667" s="32"/>
      <c r="M667" s="134" t="s">
        <v>19</v>
      </c>
      <c r="N667" s="135" t="s">
        <v>43</v>
      </c>
      <c r="P667" s="136">
        <f>O667*H667</f>
        <v>0</v>
      </c>
      <c r="Q667" s="136">
        <v>2.3000000000000001E-4</v>
      </c>
      <c r="R667" s="136">
        <f>Q667*H667</f>
        <v>6.8080000000000007E-3</v>
      </c>
      <c r="S667" s="136">
        <v>0</v>
      </c>
      <c r="T667" s="137">
        <f>S667*H667</f>
        <v>0</v>
      </c>
      <c r="AR667" s="138" t="s">
        <v>272</v>
      </c>
      <c r="AT667" s="138" t="s">
        <v>145</v>
      </c>
      <c r="AU667" s="138" t="s">
        <v>82</v>
      </c>
      <c r="AY667" s="17" t="s">
        <v>142</v>
      </c>
      <c r="BE667" s="139">
        <f>IF(N667="základní",J667,0)</f>
        <v>0</v>
      </c>
      <c r="BF667" s="139">
        <f>IF(N667="snížená",J667,0)</f>
        <v>0</v>
      </c>
      <c r="BG667" s="139">
        <f>IF(N667="zákl. přenesená",J667,0)</f>
        <v>0</v>
      </c>
      <c r="BH667" s="139">
        <f>IF(N667="sníž. přenesená",J667,0)</f>
        <v>0</v>
      </c>
      <c r="BI667" s="139">
        <f>IF(N667="nulová",J667,0)</f>
        <v>0</v>
      </c>
      <c r="BJ667" s="17" t="s">
        <v>80</v>
      </c>
      <c r="BK667" s="139">
        <f>ROUND(I667*H667,2)</f>
        <v>0</v>
      </c>
      <c r="BL667" s="17" t="s">
        <v>272</v>
      </c>
      <c r="BM667" s="138" t="s">
        <v>963</v>
      </c>
    </row>
    <row r="668" spans="2:65" s="1" customFormat="1" ht="19.5">
      <c r="B668" s="32"/>
      <c r="D668" s="140" t="s">
        <v>152</v>
      </c>
      <c r="F668" s="141" t="s">
        <v>964</v>
      </c>
      <c r="I668" s="142"/>
      <c r="L668" s="32"/>
      <c r="M668" s="143"/>
      <c r="T668" s="53"/>
      <c r="AT668" s="17" t="s">
        <v>152</v>
      </c>
      <c r="AU668" s="17" t="s">
        <v>82</v>
      </c>
    </row>
    <row r="669" spans="2:65" s="1" customFormat="1" ht="11.25">
      <c r="B669" s="32"/>
      <c r="D669" s="144" t="s">
        <v>154</v>
      </c>
      <c r="F669" s="145" t="s">
        <v>965</v>
      </c>
      <c r="I669" s="142"/>
      <c r="L669" s="32"/>
      <c r="M669" s="143"/>
      <c r="T669" s="53"/>
      <c r="AT669" s="17" t="s">
        <v>154</v>
      </c>
      <c r="AU669" s="17" t="s">
        <v>82</v>
      </c>
    </row>
    <row r="670" spans="2:65" s="1" customFormat="1" ht="24.2" customHeight="1">
      <c r="B670" s="32"/>
      <c r="C670" s="127" t="s">
        <v>966</v>
      </c>
      <c r="D670" s="127" t="s">
        <v>145</v>
      </c>
      <c r="E670" s="128" t="s">
        <v>967</v>
      </c>
      <c r="F670" s="129" t="s">
        <v>968</v>
      </c>
      <c r="G670" s="130" t="s">
        <v>201</v>
      </c>
      <c r="H670" s="131">
        <v>70</v>
      </c>
      <c r="I670" s="132"/>
      <c r="J670" s="133">
        <f>ROUND(I670*H670,2)</f>
        <v>0</v>
      </c>
      <c r="K670" s="129" t="s">
        <v>149</v>
      </c>
      <c r="L670" s="32"/>
      <c r="M670" s="134" t="s">
        <v>19</v>
      </c>
      <c r="N670" s="135" t="s">
        <v>43</v>
      </c>
      <c r="P670" s="136">
        <f>O670*H670</f>
        <v>0</v>
      </c>
      <c r="Q670" s="136">
        <v>2.0000000000000002E-5</v>
      </c>
      <c r="R670" s="136">
        <f>Q670*H670</f>
        <v>1.4000000000000002E-3</v>
      </c>
      <c r="S670" s="136">
        <v>0</v>
      </c>
      <c r="T670" s="137">
        <f>S670*H670</f>
        <v>0</v>
      </c>
      <c r="AR670" s="138" t="s">
        <v>272</v>
      </c>
      <c r="AT670" s="138" t="s">
        <v>145</v>
      </c>
      <c r="AU670" s="138" t="s">
        <v>82</v>
      </c>
      <c r="AY670" s="17" t="s">
        <v>142</v>
      </c>
      <c r="BE670" s="139">
        <f>IF(N670="základní",J670,0)</f>
        <v>0</v>
      </c>
      <c r="BF670" s="139">
        <f>IF(N670="snížená",J670,0)</f>
        <v>0</v>
      </c>
      <c r="BG670" s="139">
        <f>IF(N670="zákl. přenesená",J670,0)</f>
        <v>0</v>
      </c>
      <c r="BH670" s="139">
        <f>IF(N670="sníž. přenesená",J670,0)</f>
        <v>0</v>
      </c>
      <c r="BI670" s="139">
        <f>IF(N670="nulová",J670,0)</f>
        <v>0</v>
      </c>
      <c r="BJ670" s="17" t="s">
        <v>80</v>
      </c>
      <c r="BK670" s="139">
        <f>ROUND(I670*H670,2)</f>
        <v>0</v>
      </c>
      <c r="BL670" s="17" t="s">
        <v>272</v>
      </c>
      <c r="BM670" s="138" t="s">
        <v>969</v>
      </c>
    </row>
    <row r="671" spans="2:65" s="1" customFormat="1" ht="19.5">
      <c r="B671" s="32"/>
      <c r="D671" s="140" t="s">
        <v>152</v>
      </c>
      <c r="F671" s="141" t="s">
        <v>970</v>
      </c>
      <c r="I671" s="142"/>
      <c r="L671" s="32"/>
      <c r="M671" s="143"/>
      <c r="T671" s="53"/>
      <c r="AT671" s="17" t="s">
        <v>152</v>
      </c>
      <c r="AU671" s="17" t="s">
        <v>82</v>
      </c>
    </row>
    <row r="672" spans="2:65" s="1" customFormat="1" ht="11.25">
      <c r="B672" s="32"/>
      <c r="D672" s="144" t="s">
        <v>154</v>
      </c>
      <c r="F672" s="145" t="s">
        <v>971</v>
      </c>
      <c r="I672" s="142"/>
      <c r="L672" s="32"/>
      <c r="M672" s="143"/>
      <c r="T672" s="53"/>
      <c r="AT672" s="17" t="s">
        <v>154</v>
      </c>
      <c r="AU672" s="17" t="s">
        <v>82</v>
      </c>
    </row>
    <row r="673" spans="2:65" s="1" customFormat="1" ht="24.2" customHeight="1">
      <c r="B673" s="32"/>
      <c r="C673" s="127" t="s">
        <v>972</v>
      </c>
      <c r="D673" s="127" t="s">
        <v>145</v>
      </c>
      <c r="E673" s="128" t="s">
        <v>973</v>
      </c>
      <c r="F673" s="129" t="s">
        <v>974</v>
      </c>
      <c r="G673" s="130" t="s">
        <v>201</v>
      </c>
      <c r="H673" s="131">
        <v>70</v>
      </c>
      <c r="I673" s="132"/>
      <c r="J673" s="133">
        <f>ROUND(I673*H673,2)</f>
        <v>0</v>
      </c>
      <c r="K673" s="129" t="s">
        <v>149</v>
      </c>
      <c r="L673" s="32"/>
      <c r="M673" s="134" t="s">
        <v>19</v>
      </c>
      <c r="N673" s="135" t="s">
        <v>43</v>
      </c>
      <c r="P673" s="136">
        <f>O673*H673</f>
        <v>0</v>
      </c>
      <c r="Q673" s="136">
        <v>2.0000000000000002E-5</v>
      </c>
      <c r="R673" s="136">
        <f>Q673*H673</f>
        <v>1.4000000000000002E-3</v>
      </c>
      <c r="S673" s="136">
        <v>0</v>
      </c>
      <c r="T673" s="137">
        <f>S673*H673</f>
        <v>0</v>
      </c>
      <c r="AR673" s="138" t="s">
        <v>272</v>
      </c>
      <c r="AT673" s="138" t="s">
        <v>145</v>
      </c>
      <c r="AU673" s="138" t="s">
        <v>82</v>
      </c>
      <c r="AY673" s="17" t="s">
        <v>142</v>
      </c>
      <c r="BE673" s="139">
        <f>IF(N673="základní",J673,0)</f>
        <v>0</v>
      </c>
      <c r="BF673" s="139">
        <f>IF(N673="snížená",J673,0)</f>
        <v>0</v>
      </c>
      <c r="BG673" s="139">
        <f>IF(N673="zákl. přenesená",J673,0)</f>
        <v>0</v>
      </c>
      <c r="BH673" s="139">
        <f>IF(N673="sníž. přenesená",J673,0)</f>
        <v>0</v>
      </c>
      <c r="BI673" s="139">
        <f>IF(N673="nulová",J673,0)</f>
        <v>0</v>
      </c>
      <c r="BJ673" s="17" t="s">
        <v>80</v>
      </c>
      <c r="BK673" s="139">
        <f>ROUND(I673*H673,2)</f>
        <v>0</v>
      </c>
      <c r="BL673" s="17" t="s">
        <v>272</v>
      </c>
      <c r="BM673" s="138" t="s">
        <v>975</v>
      </c>
    </row>
    <row r="674" spans="2:65" s="1" customFormat="1" ht="19.5">
      <c r="B674" s="32"/>
      <c r="D674" s="140" t="s">
        <v>152</v>
      </c>
      <c r="F674" s="141" t="s">
        <v>976</v>
      </c>
      <c r="I674" s="142"/>
      <c r="L674" s="32"/>
      <c r="M674" s="143"/>
      <c r="T674" s="53"/>
      <c r="AT674" s="17" t="s">
        <v>152</v>
      </c>
      <c r="AU674" s="17" t="s">
        <v>82</v>
      </c>
    </row>
    <row r="675" spans="2:65" s="1" customFormat="1" ht="11.25">
      <c r="B675" s="32"/>
      <c r="D675" s="144" t="s">
        <v>154</v>
      </c>
      <c r="F675" s="145" t="s">
        <v>977</v>
      </c>
      <c r="I675" s="142"/>
      <c r="L675" s="32"/>
      <c r="M675" s="143"/>
      <c r="T675" s="53"/>
      <c r="AT675" s="17" t="s">
        <v>154</v>
      </c>
      <c r="AU675" s="17" t="s">
        <v>82</v>
      </c>
    </row>
    <row r="676" spans="2:65" s="1" customFormat="1" ht="24.2" customHeight="1">
      <c r="B676" s="32"/>
      <c r="C676" s="127" t="s">
        <v>978</v>
      </c>
      <c r="D676" s="127" t="s">
        <v>145</v>
      </c>
      <c r="E676" s="128" t="s">
        <v>979</v>
      </c>
      <c r="F676" s="129" t="s">
        <v>980</v>
      </c>
      <c r="G676" s="130" t="s">
        <v>201</v>
      </c>
      <c r="H676" s="131">
        <v>70</v>
      </c>
      <c r="I676" s="132"/>
      <c r="J676" s="133">
        <f>ROUND(I676*H676,2)</f>
        <v>0</v>
      </c>
      <c r="K676" s="129" t="s">
        <v>149</v>
      </c>
      <c r="L676" s="32"/>
      <c r="M676" s="134" t="s">
        <v>19</v>
      </c>
      <c r="N676" s="135" t="s">
        <v>43</v>
      </c>
      <c r="P676" s="136">
        <f>O676*H676</f>
        <v>0</v>
      </c>
      <c r="Q676" s="136">
        <v>3.0000000000000001E-5</v>
      </c>
      <c r="R676" s="136">
        <f>Q676*H676</f>
        <v>2.0999999999999999E-3</v>
      </c>
      <c r="S676" s="136">
        <v>0</v>
      </c>
      <c r="T676" s="137">
        <f>S676*H676</f>
        <v>0</v>
      </c>
      <c r="AR676" s="138" t="s">
        <v>272</v>
      </c>
      <c r="AT676" s="138" t="s">
        <v>145</v>
      </c>
      <c r="AU676" s="138" t="s">
        <v>82</v>
      </c>
      <c r="AY676" s="17" t="s">
        <v>142</v>
      </c>
      <c r="BE676" s="139">
        <f>IF(N676="základní",J676,0)</f>
        <v>0</v>
      </c>
      <c r="BF676" s="139">
        <f>IF(N676="snížená",J676,0)</f>
        <v>0</v>
      </c>
      <c r="BG676" s="139">
        <f>IF(N676="zákl. přenesená",J676,0)</f>
        <v>0</v>
      </c>
      <c r="BH676" s="139">
        <f>IF(N676="sníž. přenesená",J676,0)</f>
        <v>0</v>
      </c>
      <c r="BI676" s="139">
        <f>IF(N676="nulová",J676,0)</f>
        <v>0</v>
      </c>
      <c r="BJ676" s="17" t="s">
        <v>80</v>
      </c>
      <c r="BK676" s="139">
        <f>ROUND(I676*H676,2)</f>
        <v>0</v>
      </c>
      <c r="BL676" s="17" t="s">
        <v>272</v>
      </c>
      <c r="BM676" s="138" t="s">
        <v>981</v>
      </c>
    </row>
    <row r="677" spans="2:65" s="1" customFormat="1" ht="19.5">
      <c r="B677" s="32"/>
      <c r="D677" s="140" t="s">
        <v>152</v>
      </c>
      <c r="F677" s="141" t="s">
        <v>982</v>
      </c>
      <c r="I677" s="142"/>
      <c r="L677" s="32"/>
      <c r="M677" s="143"/>
      <c r="T677" s="53"/>
      <c r="AT677" s="17" t="s">
        <v>152</v>
      </c>
      <c r="AU677" s="17" t="s">
        <v>82</v>
      </c>
    </row>
    <row r="678" spans="2:65" s="1" customFormat="1" ht="11.25">
      <c r="B678" s="32"/>
      <c r="D678" s="144" t="s">
        <v>154</v>
      </c>
      <c r="F678" s="145" t="s">
        <v>983</v>
      </c>
      <c r="I678" s="142"/>
      <c r="L678" s="32"/>
      <c r="M678" s="143"/>
      <c r="T678" s="53"/>
      <c r="AT678" s="17" t="s">
        <v>154</v>
      </c>
      <c r="AU678" s="17" t="s">
        <v>82</v>
      </c>
    </row>
    <row r="679" spans="2:65" s="1" customFormat="1" ht="24.2" customHeight="1">
      <c r="B679" s="32"/>
      <c r="C679" s="127" t="s">
        <v>984</v>
      </c>
      <c r="D679" s="127" t="s">
        <v>145</v>
      </c>
      <c r="E679" s="128" t="s">
        <v>985</v>
      </c>
      <c r="F679" s="129" t="s">
        <v>986</v>
      </c>
      <c r="G679" s="130" t="s">
        <v>191</v>
      </c>
      <c r="H679" s="131">
        <v>29.6</v>
      </c>
      <c r="I679" s="132"/>
      <c r="J679" s="133">
        <f>ROUND(I679*H679,2)</f>
        <v>0</v>
      </c>
      <c r="K679" s="129" t="s">
        <v>149</v>
      </c>
      <c r="L679" s="32"/>
      <c r="M679" s="134" t="s">
        <v>19</v>
      </c>
      <c r="N679" s="135" t="s">
        <v>43</v>
      </c>
      <c r="P679" s="136">
        <f>O679*H679</f>
        <v>0</v>
      </c>
      <c r="Q679" s="136">
        <v>2.2000000000000001E-4</v>
      </c>
      <c r="R679" s="136">
        <f>Q679*H679</f>
        <v>6.5120000000000004E-3</v>
      </c>
      <c r="S679" s="136">
        <v>0</v>
      </c>
      <c r="T679" s="137">
        <f>S679*H679</f>
        <v>0</v>
      </c>
      <c r="AR679" s="138" t="s">
        <v>272</v>
      </c>
      <c r="AT679" s="138" t="s">
        <v>145</v>
      </c>
      <c r="AU679" s="138" t="s">
        <v>82</v>
      </c>
      <c r="AY679" s="17" t="s">
        <v>142</v>
      </c>
      <c r="BE679" s="139">
        <f>IF(N679="základní",J679,0)</f>
        <v>0</v>
      </c>
      <c r="BF679" s="139">
        <f>IF(N679="snížená",J679,0)</f>
        <v>0</v>
      </c>
      <c r="BG679" s="139">
        <f>IF(N679="zákl. přenesená",J679,0)</f>
        <v>0</v>
      </c>
      <c r="BH679" s="139">
        <f>IF(N679="sníž. přenesená",J679,0)</f>
        <v>0</v>
      </c>
      <c r="BI679" s="139">
        <f>IF(N679="nulová",J679,0)</f>
        <v>0</v>
      </c>
      <c r="BJ679" s="17" t="s">
        <v>80</v>
      </c>
      <c r="BK679" s="139">
        <f>ROUND(I679*H679,2)</f>
        <v>0</v>
      </c>
      <c r="BL679" s="17" t="s">
        <v>272</v>
      </c>
      <c r="BM679" s="138" t="s">
        <v>987</v>
      </c>
    </row>
    <row r="680" spans="2:65" s="1" customFormat="1" ht="11.25">
      <c r="B680" s="32"/>
      <c r="D680" s="140" t="s">
        <v>152</v>
      </c>
      <c r="F680" s="141" t="s">
        <v>988</v>
      </c>
      <c r="I680" s="142"/>
      <c r="L680" s="32"/>
      <c r="M680" s="143"/>
      <c r="T680" s="53"/>
      <c r="AT680" s="17" t="s">
        <v>152</v>
      </c>
      <c r="AU680" s="17" t="s">
        <v>82</v>
      </c>
    </row>
    <row r="681" spans="2:65" s="1" customFormat="1" ht="11.25">
      <c r="B681" s="32"/>
      <c r="D681" s="144" t="s">
        <v>154</v>
      </c>
      <c r="F681" s="145" t="s">
        <v>989</v>
      </c>
      <c r="I681" s="142"/>
      <c r="L681" s="32"/>
      <c r="M681" s="143"/>
      <c r="T681" s="53"/>
      <c r="AT681" s="17" t="s">
        <v>154</v>
      </c>
      <c r="AU681" s="17" t="s">
        <v>82</v>
      </c>
    </row>
    <row r="682" spans="2:65" s="1" customFormat="1" ht="24.2" customHeight="1">
      <c r="B682" s="32"/>
      <c r="C682" s="127" t="s">
        <v>990</v>
      </c>
      <c r="D682" s="127" t="s">
        <v>145</v>
      </c>
      <c r="E682" s="128" t="s">
        <v>991</v>
      </c>
      <c r="F682" s="129" t="s">
        <v>992</v>
      </c>
      <c r="G682" s="130" t="s">
        <v>191</v>
      </c>
      <c r="H682" s="131">
        <v>29.6</v>
      </c>
      <c r="I682" s="132"/>
      <c r="J682" s="133">
        <f>ROUND(I682*H682,2)</f>
        <v>0</v>
      </c>
      <c r="K682" s="129" t="s">
        <v>149</v>
      </c>
      <c r="L682" s="32"/>
      <c r="M682" s="134" t="s">
        <v>19</v>
      </c>
      <c r="N682" s="135" t="s">
        <v>43</v>
      </c>
      <c r="P682" s="136">
        <f>O682*H682</f>
        <v>0</v>
      </c>
      <c r="Q682" s="136">
        <v>4.6000000000000001E-4</v>
      </c>
      <c r="R682" s="136">
        <f>Q682*H682</f>
        <v>1.3616000000000001E-2</v>
      </c>
      <c r="S682" s="136">
        <v>0</v>
      </c>
      <c r="T682" s="137">
        <f>S682*H682</f>
        <v>0</v>
      </c>
      <c r="AR682" s="138" t="s">
        <v>272</v>
      </c>
      <c r="AT682" s="138" t="s">
        <v>145</v>
      </c>
      <c r="AU682" s="138" t="s">
        <v>82</v>
      </c>
      <c r="AY682" s="17" t="s">
        <v>142</v>
      </c>
      <c r="BE682" s="139">
        <f>IF(N682="základní",J682,0)</f>
        <v>0</v>
      </c>
      <c r="BF682" s="139">
        <f>IF(N682="snížená",J682,0)</f>
        <v>0</v>
      </c>
      <c r="BG682" s="139">
        <f>IF(N682="zákl. přenesená",J682,0)</f>
        <v>0</v>
      </c>
      <c r="BH682" s="139">
        <f>IF(N682="sníž. přenesená",J682,0)</f>
        <v>0</v>
      </c>
      <c r="BI682" s="139">
        <f>IF(N682="nulová",J682,0)</f>
        <v>0</v>
      </c>
      <c r="BJ682" s="17" t="s">
        <v>80</v>
      </c>
      <c r="BK682" s="139">
        <f>ROUND(I682*H682,2)</f>
        <v>0</v>
      </c>
      <c r="BL682" s="17" t="s">
        <v>272</v>
      </c>
      <c r="BM682" s="138" t="s">
        <v>993</v>
      </c>
    </row>
    <row r="683" spans="2:65" s="1" customFormat="1" ht="19.5">
      <c r="B683" s="32"/>
      <c r="D683" s="140" t="s">
        <v>152</v>
      </c>
      <c r="F683" s="141" t="s">
        <v>994</v>
      </c>
      <c r="I683" s="142"/>
      <c r="L683" s="32"/>
      <c r="M683" s="143"/>
      <c r="T683" s="53"/>
      <c r="AT683" s="17" t="s">
        <v>152</v>
      </c>
      <c r="AU683" s="17" t="s">
        <v>82</v>
      </c>
    </row>
    <row r="684" spans="2:65" s="1" customFormat="1" ht="11.25">
      <c r="B684" s="32"/>
      <c r="D684" s="144" t="s">
        <v>154</v>
      </c>
      <c r="F684" s="145" t="s">
        <v>995</v>
      </c>
      <c r="I684" s="142"/>
      <c r="L684" s="32"/>
      <c r="M684" s="143"/>
      <c r="T684" s="53"/>
      <c r="AT684" s="17" t="s">
        <v>154</v>
      </c>
      <c r="AU684" s="17" t="s">
        <v>82</v>
      </c>
    </row>
    <row r="685" spans="2:65" s="13" customFormat="1" ht="11.25">
      <c r="B685" s="152"/>
      <c r="D685" s="140" t="s">
        <v>156</v>
      </c>
      <c r="E685" s="153" t="s">
        <v>19</v>
      </c>
      <c r="F685" s="154" t="s">
        <v>996</v>
      </c>
      <c r="H685" s="155">
        <v>29.6</v>
      </c>
      <c r="I685" s="156"/>
      <c r="L685" s="152"/>
      <c r="M685" s="157"/>
      <c r="T685" s="158"/>
      <c r="AT685" s="153" t="s">
        <v>156</v>
      </c>
      <c r="AU685" s="153" t="s">
        <v>82</v>
      </c>
      <c r="AV685" s="13" t="s">
        <v>82</v>
      </c>
      <c r="AW685" s="13" t="s">
        <v>33</v>
      </c>
      <c r="AX685" s="13" t="s">
        <v>80</v>
      </c>
      <c r="AY685" s="153" t="s">
        <v>142</v>
      </c>
    </row>
    <row r="686" spans="2:65" s="11" customFormat="1" ht="22.9" customHeight="1">
      <c r="B686" s="115"/>
      <c r="D686" s="116" t="s">
        <v>71</v>
      </c>
      <c r="E686" s="125" t="s">
        <v>997</v>
      </c>
      <c r="F686" s="125" t="s">
        <v>998</v>
      </c>
      <c r="I686" s="118"/>
      <c r="J686" s="126">
        <f>BK686</f>
        <v>0</v>
      </c>
      <c r="L686" s="115"/>
      <c r="M686" s="120"/>
      <c r="P686" s="121">
        <f>SUM(P687:P727)</f>
        <v>0</v>
      </c>
      <c r="R686" s="121">
        <f>SUM(R687:R727)</f>
        <v>0.41212510000000002</v>
      </c>
      <c r="T686" s="122">
        <f>SUM(T687:T727)</f>
        <v>8.1342999999999985E-2</v>
      </c>
      <c r="AR686" s="116" t="s">
        <v>82</v>
      </c>
      <c r="AT686" s="123" t="s">
        <v>71</v>
      </c>
      <c r="AU686" s="123" t="s">
        <v>80</v>
      </c>
      <c r="AY686" s="116" t="s">
        <v>142</v>
      </c>
      <c r="BK686" s="124">
        <f>SUM(BK687:BK727)</f>
        <v>0</v>
      </c>
    </row>
    <row r="687" spans="2:65" s="1" customFormat="1" ht="16.5" customHeight="1">
      <c r="B687" s="32"/>
      <c r="C687" s="127" t="s">
        <v>999</v>
      </c>
      <c r="D687" s="127" t="s">
        <v>145</v>
      </c>
      <c r="E687" s="128" t="s">
        <v>1000</v>
      </c>
      <c r="F687" s="129" t="s">
        <v>1001</v>
      </c>
      <c r="G687" s="130" t="s">
        <v>191</v>
      </c>
      <c r="H687" s="131">
        <v>254.92</v>
      </c>
      <c r="I687" s="132"/>
      <c r="J687" s="133">
        <f>ROUND(I687*H687,2)</f>
        <v>0</v>
      </c>
      <c r="K687" s="129" t="s">
        <v>149</v>
      </c>
      <c r="L687" s="32"/>
      <c r="M687" s="134" t="s">
        <v>19</v>
      </c>
      <c r="N687" s="135" t="s">
        <v>43</v>
      </c>
      <c r="P687" s="136">
        <f>O687*H687</f>
        <v>0</v>
      </c>
      <c r="Q687" s="136">
        <v>1E-3</v>
      </c>
      <c r="R687" s="136">
        <f>Q687*H687</f>
        <v>0.25491999999999998</v>
      </c>
      <c r="S687" s="136">
        <v>3.1E-4</v>
      </c>
      <c r="T687" s="137">
        <f>S687*H687</f>
        <v>7.902519999999999E-2</v>
      </c>
      <c r="AR687" s="138" t="s">
        <v>272</v>
      </c>
      <c r="AT687" s="138" t="s">
        <v>145</v>
      </c>
      <c r="AU687" s="138" t="s">
        <v>82</v>
      </c>
      <c r="AY687" s="17" t="s">
        <v>142</v>
      </c>
      <c r="BE687" s="139">
        <f>IF(N687="základní",J687,0)</f>
        <v>0</v>
      </c>
      <c r="BF687" s="139">
        <f>IF(N687="snížená",J687,0)</f>
        <v>0</v>
      </c>
      <c r="BG687" s="139">
        <f>IF(N687="zákl. přenesená",J687,0)</f>
        <v>0</v>
      </c>
      <c r="BH687" s="139">
        <f>IF(N687="sníž. přenesená",J687,0)</f>
        <v>0</v>
      </c>
      <c r="BI687" s="139">
        <f>IF(N687="nulová",J687,0)</f>
        <v>0</v>
      </c>
      <c r="BJ687" s="17" t="s">
        <v>80</v>
      </c>
      <c r="BK687" s="139">
        <f>ROUND(I687*H687,2)</f>
        <v>0</v>
      </c>
      <c r="BL687" s="17" t="s">
        <v>272</v>
      </c>
      <c r="BM687" s="138" t="s">
        <v>1002</v>
      </c>
    </row>
    <row r="688" spans="2:65" s="1" customFormat="1" ht="11.25">
      <c r="B688" s="32"/>
      <c r="D688" s="140" t="s">
        <v>152</v>
      </c>
      <c r="F688" s="141" t="s">
        <v>1003</v>
      </c>
      <c r="I688" s="142"/>
      <c r="L688" s="32"/>
      <c r="M688" s="143"/>
      <c r="T688" s="53"/>
      <c r="AT688" s="17" t="s">
        <v>152</v>
      </c>
      <c r="AU688" s="17" t="s">
        <v>82</v>
      </c>
    </row>
    <row r="689" spans="2:65" s="1" customFormat="1" ht="11.25">
      <c r="B689" s="32"/>
      <c r="D689" s="144" t="s">
        <v>154</v>
      </c>
      <c r="F689" s="145" t="s">
        <v>1004</v>
      </c>
      <c r="I689" s="142"/>
      <c r="L689" s="32"/>
      <c r="M689" s="143"/>
      <c r="T689" s="53"/>
      <c r="AT689" s="17" t="s">
        <v>154</v>
      </c>
      <c r="AU689" s="17" t="s">
        <v>82</v>
      </c>
    </row>
    <row r="690" spans="2:65" s="1" customFormat="1" ht="16.5" customHeight="1">
      <c r="B690" s="32"/>
      <c r="C690" s="127" t="s">
        <v>1005</v>
      </c>
      <c r="D690" s="127" t="s">
        <v>145</v>
      </c>
      <c r="E690" s="128" t="s">
        <v>1006</v>
      </c>
      <c r="F690" s="129" t="s">
        <v>1007</v>
      </c>
      <c r="G690" s="130" t="s">
        <v>191</v>
      </c>
      <c r="H690" s="131">
        <v>77.260000000000005</v>
      </c>
      <c r="I690" s="132"/>
      <c r="J690" s="133">
        <f>ROUND(I690*H690,2)</f>
        <v>0</v>
      </c>
      <c r="K690" s="129" t="s">
        <v>149</v>
      </c>
      <c r="L690" s="32"/>
      <c r="M690" s="134" t="s">
        <v>19</v>
      </c>
      <c r="N690" s="135" t="s">
        <v>43</v>
      </c>
      <c r="P690" s="136">
        <f>O690*H690</f>
        <v>0</v>
      </c>
      <c r="Q690" s="136">
        <v>0</v>
      </c>
      <c r="R690" s="136">
        <f>Q690*H690</f>
        <v>0</v>
      </c>
      <c r="S690" s="136">
        <v>3.0000000000000001E-5</v>
      </c>
      <c r="T690" s="137">
        <f>S690*H690</f>
        <v>2.3178000000000001E-3</v>
      </c>
      <c r="AR690" s="138" t="s">
        <v>272</v>
      </c>
      <c r="AT690" s="138" t="s">
        <v>145</v>
      </c>
      <c r="AU690" s="138" t="s">
        <v>82</v>
      </c>
      <c r="AY690" s="17" t="s">
        <v>142</v>
      </c>
      <c r="BE690" s="139">
        <f>IF(N690="základní",J690,0)</f>
        <v>0</v>
      </c>
      <c r="BF690" s="139">
        <f>IF(N690="snížená",J690,0)</f>
        <v>0</v>
      </c>
      <c r="BG690" s="139">
        <f>IF(N690="zákl. přenesená",J690,0)</f>
        <v>0</v>
      </c>
      <c r="BH690" s="139">
        <f>IF(N690="sníž. přenesená",J690,0)</f>
        <v>0</v>
      </c>
      <c r="BI690" s="139">
        <f>IF(N690="nulová",J690,0)</f>
        <v>0</v>
      </c>
      <c r="BJ690" s="17" t="s">
        <v>80</v>
      </c>
      <c r="BK690" s="139">
        <f>ROUND(I690*H690,2)</f>
        <v>0</v>
      </c>
      <c r="BL690" s="17" t="s">
        <v>272</v>
      </c>
      <c r="BM690" s="138" t="s">
        <v>1008</v>
      </c>
    </row>
    <row r="691" spans="2:65" s="1" customFormat="1" ht="19.5">
      <c r="B691" s="32"/>
      <c r="D691" s="140" t="s">
        <v>152</v>
      </c>
      <c r="F691" s="141" t="s">
        <v>1009</v>
      </c>
      <c r="I691" s="142"/>
      <c r="L691" s="32"/>
      <c r="M691" s="143"/>
      <c r="T691" s="53"/>
      <c r="AT691" s="17" t="s">
        <v>152</v>
      </c>
      <c r="AU691" s="17" t="s">
        <v>82</v>
      </c>
    </row>
    <row r="692" spans="2:65" s="1" customFormat="1" ht="11.25">
      <c r="B692" s="32"/>
      <c r="D692" s="144" t="s">
        <v>154</v>
      </c>
      <c r="F692" s="145" t="s">
        <v>1010</v>
      </c>
      <c r="I692" s="142"/>
      <c r="L692" s="32"/>
      <c r="M692" s="143"/>
      <c r="T692" s="53"/>
      <c r="AT692" s="17" t="s">
        <v>154</v>
      </c>
      <c r="AU692" s="17" t="s">
        <v>82</v>
      </c>
    </row>
    <row r="693" spans="2:65" s="12" customFormat="1" ht="11.25">
      <c r="B693" s="146"/>
      <c r="D693" s="140" t="s">
        <v>156</v>
      </c>
      <c r="E693" s="147" t="s">
        <v>19</v>
      </c>
      <c r="F693" s="148" t="s">
        <v>240</v>
      </c>
      <c r="H693" s="147" t="s">
        <v>19</v>
      </c>
      <c r="I693" s="149"/>
      <c r="L693" s="146"/>
      <c r="M693" s="150"/>
      <c r="T693" s="151"/>
      <c r="AT693" s="147" t="s">
        <v>156</v>
      </c>
      <c r="AU693" s="147" t="s">
        <v>82</v>
      </c>
      <c r="AV693" s="12" t="s">
        <v>80</v>
      </c>
      <c r="AW693" s="12" t="s">
        <v>33</v>
      </c>
      <c r="AX693" s="12" t="s">
        <v>72</v>
      </c>
      <c r="AY693" s="147" t="s">
        <v>142</v>
      </c>
    </row>
    <row r="694" spans="2:65" s="13" customFormat="1" ht="11.25">
      <c r="B694" s="152"/>
      <c r="D694" s="140" t="s">
        <v>156</v>
      </c>
      <c r="E694" s="153" t="s">
        <v>19</v>
      </c>
      <c r="F694" s="154" t="s">
        <v>241</v>
      </c>
      <c r="H694" s="155">
        <v>23.96</v>
      </c>
      <c r="I694" s="156"/>
      <c r="L694" s="152"/>
      <c r="M694" s="157"/>
      <c r="T694" s="158"/>
      <c r="AT694" s="153" t="s">
        <v>156</v>
      </c>
      <c r="AU694" s="153" t="s">
        <v>82</v>
      </c>
      <c r="AV694" s="13" t="s">
        <v>82</v>
      </c>
      <c r="AW694" s="13" t="s">
        <v>33</v>
      </c>
      <c r="AX694" s="13" t="s">
        <v>72</v>
      </c>
      <c r="AY694" s="153" t="s">
        <v>142</v>
      </c>
    </row>
    <row r="695" spans="2:65" s="12" customFormat="1" ht="11.25">
      <c r="B695" s="146"/>
      <c r="D695" s="140" t="s">
        <v>156</v>
      </c>
      <c r="E695" s="147" t="s">
        <v>19</v>
      </c>
      <c r="F695" s="148" t="s">
        <v>242</v>
      </c>
      <c r="H695" s="147" t="s">
        <v>19</v>
      </c>
      <c r="I695" s="149"/>
      <c r="L695" s="146"/>
      <c r="M695" s="150"/>
      <c r="T695" s="151"/>
      <c r="AT695" s="147" t="s">
        <v>156</v>
      </c>
      <c r="AU695" s="147" t="s">
        <v>82</v>
      </c>
      <c r="AV695" s="12" t="s">
        <v>80</v>
      </c>
      <c r="AW695" s="12" t="s">
        <v>33</v>
      </c>
      <c r="AX695" s="12" t="s">
        <v>72</v>
      </c>
      <c r="AY695" s="147" t="s">
        <v>142</v>
      </c>
    </row>
    <row r="696" spans="2:65" s="13" customFormat="1" ht="11.25">
      <c r="B696" s="152"/>
      <c r="D696" s="140" t="s">
        <v>156</v>
      </c>
      <c r="E696" s="153" t="s">
        <v>19</v>
      </c>
      <c r="F696" s="154" t="s">
        <v>243</v>
      </c>
      <c r="H696" s="155">
        <v>39.979999999999997</v>
      </c>
      <c r="I696" s="156"/>
      <c r="L696" s="152"/>
      <c r="M696" s="157"/>
      <c r="T696" s="158"/>
      <c r="AT696" s="153" t="s">
        <v>156</v>
      </c>
      <c r="AU696" s="153" t="s">
        <v>82</v>
      </c>
      <c r="AV696" s="13" t="s">
        <v>82</v>
      </c>
      <c r="AW696" s="13" t="s">
        <v>33</v>
      </c>
      <c r="AX696" s="13" t="s">
        <v>72</v>
      </c>
      <c r="AY696" s="153" t="s">
        <v>142</v>
      </c>
    </row>
    <row r="697" spans="2:65" s="12" customFormat="1" ht="11.25">
      <c r="B697" s="146"/>
      <c r="D697" s="140" t="s">
        <v>156</v>
      </c>
      <c r="E697" s="147" t="s">
        <v>19</v>
      </c>
      <c r="F697" s="148" t="s">
        <v>244</v>
      </c>
      <c r="H697" s="147" t="s">
        <v>19</v>
      </c>
      <c r="I697" s="149"/>
      <c r="L697" s="146"/>
      <c r="M697" s="150"/>
      <c r="T697" s="151"/>
      <c r="AT697" s="147" t="s">
        <v>156</v>
      </c>
      <c r="AU697" s="147" t="s">
        <v>82</v>
      </c>
      <c r="AV697" s="12" t="s">
        <v>80</v>
      </c>
      <c r="AW697" s="12" t="s">
        <v>33</v>
      </c>
      <c r="AX697" s="12" t="s">
        <v>72</v>
      </c>
      <c r="AY697" s="147" t="s">
        <v>142</v>
      </c>
    </row>
    <row r="698" spans="2:65" s="13" customFormat="1" ht="11.25">
      <c r="B698" s="152"/>
      <c r="D698" s="140" t="s">
        <v>156</v>
      </c>
      <c r="E698" s="153" t="s">
        <v>19</v>
      </c>
      <c r="F698" s="154" t="s">
        <v>245</v>
      </c>
      <c r="H698" s="155">
        <v>3.55</v>
      </c>
      <c r="I698" s="156"/>
      <c r="L698" s="152"/>
      <c r="M698" s="157"/>
      <c r="T698" s="158"/>
      <c r="AT698" s="153" t="s">
        <v>156</v>
      </c>
      <c r="AU698" s="153" t="s">
        <v>82</v>
      </c>
      <c r="AV698" s="13" t="s">
        <v>82</v>
      </c>
      <c r="AW698" s="13" t="s">
        <v>33</v>
      </c>
      <c r="AX698" s="13" t="s">
        <v>72</v>
      </c>
      <c r="AY698" s="153" t="s">
        <v>142</v>
      </c>
    </row>
    <row r="699" spans="2:65" s="12" customFormat="1" ht="11.25">
      <c r="B699" s="146"/>
      <c r="D699" s="140" t="s">
        <v>156</v>
      </c>
      <c r="E699" s="147" t="s">
        <v>19</v>
      </c>
      <c r="F699" s="148" t="s">
        <v>195</v>
      </c>
      <c r="H699" s="147" t="s">
        <v>19</v>
      </c>
      <c r="I699" s="149"/>
      <c r="L699" s="146"/>
      <c r="M699" s="150"/>
      <c r="T699" s="151"/>
      <c r="AT699" s="147" t="s">
        <v>156</v>
      </c>
      <c r="AU699" s="147" t="s">
        <v>82</v>
      </c>
      <c r="AV699" s="12" t="s">
        <v>80</v>
      </c>
      <c r="AW699" s="12" t="s">
        <v>33</v>
      </c>
      <c r="AX699" s="12" t="s">
        <v>72</v>
      </c>
      <c r="AY699" s="147" t="s">
        <v>142</v>
      </c>
    </row>
    <row r="700" spans="2:65" s="13" customFormat="1" ht="11.25">
      <c r="B700" s="152"/>
      <c r="D700" s="140" t="s">
        <v>156</v>
      </c>
      <c r="E700" s="153" t="s">
        <v>19</v>
      </c>
      <c r="F700" s="154" t="s">
        <v>246</v>
      </c>
      <c r="H700" s="155">
        <v>9.77</v>
      </c>
      <c r="I700" s="156"/>
      <c r="L700" s="152"/>
      <c r="M700" s="157"/>
      <c r="T700" s="158"/>
      <c r="AT700" s="153" t="s">
        <v>156</v>
      </c>
      <c r="AU700" s="153" t="s">
        <v>82</v>
      </c>
      <c r="AV700" s="13" t="s">
        <v>82</v>
      </c>
      <c r="AW700" s="13" t="s">
        <v>33</v>
      </c>
      <c r="AX700" s="13" t="s">
        <v>72</v>
      </c>
      <c r="AY700" s="153" t="s">
        <v>142</v>
      </c>
    </row>
    <row r="701" spans="2:65" s="14" customFormat="1" ht="11.25">
      <c r="B701" s="159"/>
      <c r="D701" s="140" t="s">
        <v>156</v>
      </c>
      <c r="E701" s="160" t="s">
        <v>19</v>
      </c>
      <c r="F701" s="161" t="s">
        <v>173</v>
      </c>
      <c r="H701" s="162">
        <v>77.259999999999991</v>
      </c>
      <c r="I701" s="163"/>
      <c r="L701" s="159"/>
      <c r="M701" s="164"/>
      <c r="T701" s="165"/>
      <c r="AT701" s="160" t="s">
        <v>156</v>
      </c>
      <c r="AU701" s="160" t="s">
        <v>82</v>
      </c>
      <c r="AV701" s="14" t="s">
        <v>150</v>
      </c>
      <c r="AW701" s="14" t="s">
        <v>33</v>
      </c>
      <c r="AX701" s="14" t="s">
        <v>80</v>
      </c>
      <c r="AY701" s="160" t="s">
        <v>142</v>
      </c>
    </row>
    <row r="702" spans="2:65" s="1" customFormat="1" ht="16.5" customHeight="1">
      <c r="B702" s="32"/>
      <c r="C702" s="166" t="s">
        <v>1011</v>
      </c>
      <c r="D702" s="166" t="s">
        <v>174</v>
      </c>
      <c r="E702" s="167" t="s">
        <v>1012</v>
      </c>
      <c r="F702" s="168" t="s">
        <v>1013</v>
      </c>
      <c r="G702" s="169" t="s">
        <v>191</v>
      </c>
      <c r="H702" s="170">
        <v>84.986000000000004</v>
      </c>
      <c r="I702" s="171"/>
      <c r="J702" s="172">
        <f>ROUND(I702*H702,2)</f>
        <v>0</v>
      </c>
      <c r="K702" s="168" t="s">
        <v>149</v>
      </c>
      <c r="L702" s="173"/>
      <c r="M702" s="174" t="s">
        <v>19</v>
      </c>
      <c r="N702" s="175" t="s">
        <v>43</v>
      </c>
      <c r="P702" s="136">
        <f>O702*H702</f>
        <v>0</v>
      </c>
      <c r="Q702" s="136">
        <v>3.5E-4</v>
      </c>
      <c r="R702" s="136">
        <f>Q702*H702</f>
        <v>2.97451E-2</v>
      </c>
      <c r="S702" s="136">
        <v>0</v>
      </c>
      <c r="T702" s="137">
        <f>S702*H702</f>
        <v>0</v>
      </c>
      <c r="AR702" s="138" t="s">
        <v>83</v>
      </c>
      <c r="AT702" s="138" t="s">
        <v>174</v>
      </c>
      <c r="AU702" s="138" t="s">
        <v>82</v>
      </c>
      <c r="AY702" s="17" t="s">
        <v>142</v>
      </c>
      <c r="BE702" s="139">
        <f>IF(N702="základní",J702,0)</f>
        <v>0</v>
      </c>
      <c r="BF702" s="139">
        <f>IF(N702="snížená",J702,0)</f>
        <v>0</v>
      </c>
      <c r="BG702" s="139">
        <f>IF(N702="zákl. přenesená",J702,0)</f>
        <v>0</v>
      </c>
      <c r="BH702" s="139">
        <f>IF(N702="sníž. přenesená",J702,0)</f>
        <v>0</v>
      </c>
      <c r="BI702" s="139">
        <f>IF(N702="nulová",J702,0)</f>
        <v>0</v>
      </c>
      <c r="BJ702" s="17" t="s">
        <v>80</v>
      </c>
      <c r="BK702" s="139">
        <f>ROUND(I702*H702,2)</f>
        <v>0</v>
      </c>
      <c r="BL702" s="17" t="s">
        <v>272</v>
      </c>
      <c r="BM702" s="138" t="s">
        <v>1014</v>
      </c>
    </row>
    <row r="703" spans="2:65" s="1" customFormat="1" ht="11.25">
      <c r="B703" s="32"/>
      <c r="D703" s="140" t="s">
        <v>152</v>
      </c>
      <c r="F703" s="141" t="s">
        <v>1013</v>
      </c>
      <c r="I703" s="142"/>
      <c r="L703" s="32"/>
      <c r="M703" s="143"/>
      <c r="T703" s="53"/>
      <c r="AT703" s="17" t="s">
        <v>152</v>
      </c>
      <c r="AU703" s="17" t="s">
        <v>82</v>
      </c>
    </row>
    <row r="704" spans="2:65" s="13" customFormat="1" ht="11.25">
      <c r="B704" s="152"/>
      <c r="D704" s="140" t="s">
        <v>156</v>
      </c>
      <c r="E704" s="153" t="s">
        <v>19</v>
      </c>
      <c r="F704" s="154" t="s">
        <v>876</v>
      </c>
      <c r="H704" s="155">
        <v>84.986000000000004</v>
      </c>
      <c r="I704" s="156"/>
      <c r="L704" s="152"/>
      <c r="M704" s="157"/>
      <c r="T704" s="158"/>
      <c r="AT704" s="153" t="s">
        <v>156</v>
      </c>
      <c r="AU704" s="153" t="s">
        <v>82</v>
      </c>
      <c r="AV704" s="13" t="s">
        <v>82</v>
      </c>
      <c r="AW704" s="13" t="s">
        <v>33</v>
      </c>
      <c r="AX704" s="13" t="s">
        <v>80</v>
      </c>
      <c r="AY704" s="153" t="s">
        <v>142</v>
      </c>
    </row>
    <row r="705" spans="2:65" s="1" customFormat="1" ht="24.2" customHeight="1">
      <c r="B705" s="32"/>
      <c r="C705" s="127" t="s">
        <v>1015</v>
      </c>
      <c r="D705" s="127" t="s">
        <v>145</v>
      </c>
      <c r="E705" s="128" t="s">
        <v>1016</v>
      </c>
      <c r="F705" s="129" t="s">
        <v>1017</v>
      </c>
      <c r="G705" s="130" t="s">
        <v>191</v>
      </c>
      <c r="H705" s="131">
        <v>254.92</v>
      </c>
      <c r="I705" s="132"/>
      <c r="J705" s="133">
        <f>ROUND(I705*H705,2)</f>
        <v>0</v>
      </c>
      <c r="K705" s="129" t="s">
        <v>149</v>
      </c>
      <c r="L705" s="32"/>
      <c r="M705" s="134" t="s">
        <v>19</v>
      </c>
      <c r="N705" s="135" t="s">
        <v>43</v>
      </c>
      <c r="P705" s="136">
        <f>O705*H705</f>
        <v>0</v>
      </c>
      <c r="Q705" s="136">
        <v>2.1000000000000001E-4</v>
      </c>
      <c r="R705" s="136">
        <f>Q705*H705</f>
        <v>5.3533200000000003E-2</v>
      </c>
      <c r="S705" s="136">
        <v>0</v>
      </c>
      <c r="T705" s="137">
        <f>S705*H705</f>
        <v>0</v>
      </c>
      <c r="AR705" s="138" t="s">
        <v>272</v>
      </c>
      <c r="AT705" s="138" t="s">
        <v>145</v>
      </c>
      <c r="AU705" s="138" t="s">
        <v>82</v>
      </c>
      <c r="AY705" s="17" t="s">
        <v>142</v>
      </c>
      <c r="BE705" s="139">
        <f>IF(N705="základní",J705,0)</f>
        <v>0</v>
      </c>
      <c r="BF705" s="139">
        <f>IF(N705="snížená",J705,0)</f>
        <v>0</v>
      </c>
      <c r="BG705" s="139">
        <f>IF(N705="zákl. přenesená",J705,0)</f>
        <v>0</v>
      </c>
      <c r="BH705" s="139">
        <f>IF(N705="sníž. přenesená",J705,0)</f>
        <v>0</v>
      </c>
      <c r="BI705" s="139">
        <f>IF(N705="nulová",J705,0)</f>
        <v>0</v>
      </c>
      <c r="BJ705" s="17" t="s">
        <v>80</v>
      </c>
      <c r="BK705" s="139">
        <f>ROUND(I705*H705,2)</f>
        <v>0</v>
      </c>
      <c r="BL705" s="17" t="s">
        <v>272</v>
      </c>
      <c r="BM705" s="138" t="s">
        <v>1018</v>
      </c>
    </row>
    <row r="706" spans="2:65" s="1" customFormat="1" ht="19.5">
      <c r="B706" s="32"/>
      <c r="D706" s="140" t="s">
        <v>152</v>
      </c>
      <c r="F706" s="141" t="s">
        <v>1019</v>
      </c>
      <c r="I706" s="142"/>
      <c r="L706" s="32"/>
      <c r="M706" s="143"/>
      <c r="T706" s="53"/>
      <c r="AT706" s="17" t="s">
        <v>152</v>
      </c>
      <c r="AU706" s="17" t="s">
        <v>82</v>
      </c>
    </row>
    <row r="707" spans="2:65" s="1" customFormat="1" ht="11.25">
      <c r="B707" s="32"/>
      <c r="D707" s="144" t="s">
        <v>154</v>
      </c>
      <c r="F707" s="145" t="s">
        <v>1020</v>
      </c>
      <c r="I707" s="142"/>
      <c r="L707" s="32"/>
      <c r="M707" s="143"/>
      <c r="T707" s="53"/>
      <c r="AT707" s="17" t="s">
        <v>154</v>
      </c>
      <c r="AU707" s="17" t="s">
        <v>82</v>
      </c>
    </row>
    <row r="708" spans="2:65" s="1" customFormat="1" ht="33" customHeight="1">
      <c r="B708" s="32"/>
      <c r="C708" s="127" t="s">
        <v>1021</v>
      </c>
      <c r="D708" s="127" t="s">
        <v>145</v>
      </c>
      <c r="E708" s="128" t="s">
        <v>1022</v>
      </c>
      <c r="F708" s="129" t="s">
        <v>1023</v>
      </c>
      <c r="G708" s="130" t="s">
        <v>191</v>
      </c>
      <c r="H708" s="131">
        <v>254.92</v>
      </c>
      <c r="I708" s="132"/>
      <c r="J708" s="133">
        <f>ROUND(I708*H708,2)</f>
        <v>0</v>
      </c>
      <c r="K708" s="129" t="s">
        <v>149</v>
      </c>
      <c r="L708" s="32"/>
      <c r="M708" s="134" t="s">
        <v>19</v>
      </c>
      <c r="N708" s="135" t="s">
        <v>43</v>
      </c>
      <c r="P708" s="136">
        <f>O708*H708</f>
        <v>0</v>
      </c>
      <c r="Q708" s="136">
        <v>2.9E-4</v>
      </c>
      <c r="R708" s="136">
        <f>Q708*H708</f>
        <v>7.3926800000000001E-2</v>
      </c>
      <c r="S708" s="136">
        <v>0</v>
      </c>
      <c r="T708" s="137">
        <f>S708*H708</f>
        <v>0</v>
      </c>
      <c r="AR708" s="138" t="s">
        <v>272</v>
      </c>
      <c r="AT708" s="138" t="s">
        <v>145</v>
      </c>
      <c r="AU708" s="138" t="s">
        <v>82</v>
      </c>
      <c r="AY708" s="17" t="s">
        <v>142</v>
      </c>
      <c r="BE708" s="139">
        <f>IF(N708="základní",J708,0)</f>
        <v>0</v>
      </c>
      <c r="BF708" s="139">
        <f>IF(N708="snížená",J708,0)</f>
        <v>0</v>
      </c>
      <c r="BG708" s="139">
        <f>IF(N708="zákl. přenesená",J708,0)</f>
        <v>0</v>
      </c>
      <c r="BH708" s="139">
        <f>IF(N708="sníž. přenesená",J708,0)</f>
        <v>0</v>
      </c>
      <c r="BI708" s="139">
        <f>IF(N708="nulová",J708,0)</f>
        <v>0</v>
      </c>
      <c r="BJ708" s="17" t="s">
        <v>80</v>
      </c>
      <c r="BK708" s="139">
        <f>ROUND(I708*H708,2)</f>
        <v>0</v>
      </c>
      <c r="BL708" s="17" t="s">
        <v>272</v>
      </c>
      <c r="BM708" s="138" t="s">
        <v>1024</v>
      </c>
    </row>
    <row r="709" spans="2:65" s="1" customFormat="1" ht="29.25">
      <c r="B709" s="32"/>
      <c r="D709" s="140" t="s">
        <v>152</v>
      </c>
      <c r="F709" s="141" t="s">
        <v>1025</v>
      </c>
      <c r="I709" s="142"/>
      <c r="L709" s="32"/>
      <c r="M709" s="143"/>
      <c r="T709" s="53"/>
      <c r="AT709" s="17" t="s">
        <v>152</v>
      </c>
      <c r="AU709" s="17" t="s">
        <v>82</v>
      </c>
    </row>
    <row r="710" spans="2:65" s="1" customFormat="1" ht="11.25">
      <c r="B710" s="32"/>
      <c r="D710" s="144" t="s">
        <v>154</v>
      </c>
      <c r="F710" s="145" t="s">
        <v>1026</v>
      </c>
      <c r="I710" s="142"/>
      <c r="L710" s="32"/>
      <c r="M710" s="143"/>
      <c r="T710" s="53"/>
      <c r="AT710" s="17" t="s">
        <v>154</v>
      </c>
      <c r="AU710" s="17" t="s">
        <v>82</v>
      </c>
    </row>
    <row r="711" spans="2:65" s="12" customFormat="1" ht="11.25">
      <c r="B711" s="146"/>
      <c r="D711" s="140" t="s">
        <v>156</v>
      </c>
      <c r="E711" s="147" t="s">
        <v>19</v>
      </c>
      <c r="F711" s="148" t="s">
        <v>240</v>
      </c>
      <c r="H711" s="147" t="s">
        <v>19</v>
      </c>
      <c r="I711" s="149"/>
      <c r="L711" s="146"/>
      <c r="M711" s="150"/>
      <c r="T711" s="151"/>
      <c r="AT711" s="147" t="s">
        <v>156</v>
      </c>
      <c r="AU711" s="147" t="s">
        <v>82</v>
      </c>
      <c r="AV711" s="12" t="s">
        <v>80</v>
      </c>
      <c r="AW711" s="12" t="s">
        <v>33</v>
      </c>
      <c r="AX711" s="12" t="s">
        <v>72</v>
      </c>
      <c r="AY711" s="147" t="s">
        <v>142</v>
      </c>
    </row>
    <row r="712" spans="2:65" s="13" customFormat="1" ht="11.25">
      <c r="B712" s="152"/>
      <c r="D712" s="140" t="s">
        <v>156</v>
      </c>
      <c r="E712" s="153" t="s">
        <v>19</v>
      </c>
      <c r="F712" s="154" t="s">
        <v>260</v>
      </c>
      <c r="H712" s="155">
        <v>53.19</v>
      </c>
      <c r="I712" s="156"/>
      <c r="L712" s="152"/>
      <c r="M712" s="157"/>
      <c r="T712" s="158"/>
      <c r="AT712" s="153" t="s">
        <v>156</v>
      </c>
      <c r="AU712" s="153" t="s">
        <v>82</v>
      </c>
      <c r="AV712" s="13" t="s">
        <v>82</v>
      </c>
      <c r="AW712" s="13" t="s">
        <v>33</v>
      </c>
      <c r="AX712" s="13" t="s">
        <v>72</v>
      </c>
      <c r="AY712" s="153" t="s">
        <v>142</v>
      </c>
    </row>
    <row r="713" spans="2:65" s="12" customFormat="1" ht="11.25">
      <c r="B713" s="146"/>
      <c r="D713" s="140" t="s">
        <v>156</v>
      </c>
      <c r="E713" s="147" t="s">
        <v>19</v>
      </c>
      <c r="F713" s="148" t="s">
        <v>242</v>
      </c>
      <c r="H713" s="147" t="s">
        <v>19</v>
      </c>
      <c r="I713" s="149"/>
      <c r="L713" s="146"/>
      <c r="M713" s="150"/>
      <c r="T713" s="151"/>
      <c r="AT713" s="147" t="s">
        <v>156</v>
      </c>
      <c r="AU713" s="147" t="s">
        <v>82</v>
      </c>
      <c r="AV713" s="12" t="s">
        <v>80</v>
      </c>
      <c r="AW713" s="12" t="s">
        <v>33</v>
      </c>
      <c r="AX713" s="12" t="s">
        <v>72</v>
      </c>
      <c r="AY713" s="147" t="s">
        <v>142</v>
      </c>
    </row>
    <row r="714" spans="2:65" s="13" customFormat="1" ht="11.25">
      <c r="B714" s="152"/>
      <c r="D714" s="140" t="s">
        <v>156</v>
      </c>
      <c r="E714" s="153" t="s">
        <v>19</v>
      </c>
      <c r="F714" s="154" t="s">
        <v>261</v>
      </c>
      <c r="H714" s="155">
        <v>68.31</v>
      </c>
      <c r="I714" s="156"/>
      <c r="L714" s="152"/>
      <c r="M714" s="157"/>
      <c r="T714" s="158"/>
      <c r="AT714" s="153" t="s">
        <v>156</v>
      </c>
      <c r="AU714" s="153" t="s">
        <v>82</v>
      </c>
      <c r="AV714" s="13" t="s">
        <v>82</v>
      </c>
      <c r="AW714" s="13" t="s">
        <v>33</v>
      </c>
      <c r="AX714" s="13" t="s">
        <v>72</v>
      </c>
      <c r="AY714" s="153" t="s">
        <v>142</v>
      </c>
    </row>
    <row r="715" spans="2:65" s="12" customFormat="1" ht="11.25">
      <c r="B715" s="146"/>
      <c r="D715" s="140" t="s">
        <v>156</v>
      </c>
      <c r="E715" s="147" t="s">
        <v>19</v>
      </c>
      <c r="F715" s="148" t="s">
        <v>244</v>
      </c>
      <c r="H715" s="147" t="s">
        <v>19</v>
      </c>
      <c r="I715" s="149"/>
      <c r="L715" s="146"/>
      <c r="M715" s="150"/>
      <c r="T715" s="151"/>
      <c r="AT715" s="147" t="s">
        <v>156</v>
      </c>
      <c r="AU715" s="147" t="s">
        <v>82</v>
      </c>
      <c r="AV715" s="12" t="s">
        <v>80</v>
      </c>
      <c r="AW715" s="12" t="s">
        <v>33</v>
      </c>
      <c r="AX715" s="12" t="s">
        <v>72</v>
      </c>
      <c r="AY715" s="147" t="s">
        <v>142</v>
      </c>
    </row>
    <row r="716" spans="2:65" s="13" customFormat="1" ht="11.25">
      <c r="B716" s="152"/>
      <c r="D716" s="140" t="s">
        <v>156</v>
      </c>
      <c r="E716" s="153" t="s">
        <v>19</v>
      </c>
      <c r="F716" s="154" t="s">
        <v>262</v>
      </c>
      <c r="H716" s="155">
        <v>21.87</v>
      </c>
      <c r="I716" s="156"/>
      <c r="L716" s="152"/>
      <c r="M716" s="157"/>
      <c r="T716" s="158"/>
      <c r="AT716" s="153" t="s">
        <v>156</v>
      </c>
      <c r="AU716" s="153" t="s">
        <v>82</v>
      </c>
      <c r="AV716" s="13" t="s">
        <v>82</v>
      </c>
      <c r="AW716" s="13" t="s">
        <v>33</v>
      </c>
      <c r="AX716" s="13" t="s">
        <v>72</v>
      </c>
      <c r="AY716" s="153" t="s">
        <v>142</v>
      </c>
    </row>
    <row r="717" spans="2:65" s="12" customFormat="1" ht="11.25">
      <c r="B717" s="146"/>
      <c r="D717" s="140" t="s">
        <v>156</v>
      </c>
      <c r="E717" s="147" t="s">
        <v>19</v>
      </c>
      <c r="F717" s="148" t="s">
        <v>195</v>
      </c>
      <c r="H717" s="147" t="s">
        <v>19</v>
      </c>
      <c r="I717" s="149"/>
      <c r="L717" s="146"/>
      <c r="M717" s="150"/>
      <c r="T717" s="151"/>
      <c r="AT717" s="147" t="s">
        <v>156</v>
      </c>
      <c r="AU717" s="147" t="s">
        <v>82</v>
      </c>
      <c r="AV717" s="12" t="s">
        <v>80</v>
      </c>
      <c r="AW717" s="12" t="s">
        <v>33</v>
      </c>
      <c r="AX717" s="12" t="s">
        <v>72</v>
      </c>
      <c r="AY717" s="147" t="s">
        <v>142</v>
      </c>
    </row>
    <row r="718" spans="2:65" s="13" customFormat="1" ht="11.25">
      <c r="B718" s="152"/>
      <c r="D718" s="140" t="s">
        <v>156</v>
      </c>
      <c r="E718" s="153" t="s">
        <v>19</v>
      </c>
      <c r="F718" s="154" t="s">
        <v>263</v>
      </c>
      <c r="H718" s="155">
        <v>34.29</v>
      </c>
      <c r="I718" s="156"/>
      <c r="L718" s="152"/>
      <c r="M718" s="157"/>
      <c r="T718" s="158"/>
      <c r="AT718" s="153" t="s">
        <v>156</v>
      </c>
      <c r="AU718" s="153" t="s">
        <v>82</v>
      </c>
      <c r="AV718" s="13" t="s">
        <v>82</v>
      </c>
      <c r="AW718" s="13" t="s">
        <v>33</v>
      </c>
      <c r="AX718" s="13" t="s">
        <v>72</v>
      </c>
      <c r="AY718" s="153" t="s">
        <v>142</v>
      </c>
    </row>
    <row r="719" spans="2:65" s="12" customFormat="1" ht="11.25">
      <c r="B719" s="146"/>
      <c r="D719" s="140" t="s">
        <v>156</v>
      </c>
      <c r="E719" s="147" t="s">
        <v>19</v>
      </c>
      <c r="F719" s="148" t="s">
        <v>240</v>
      </c>
      <c r="H719" s="147" t="s">
        <v>19</v>
      </c>
      <c r="I719" s="149"/>
      <c r="L719" s="146"/>
      <c r="M719" s="150"/>
      <c r="T719" s="151"/>
      <c r="AT719" s="147" t="s">
        <v>156</v>
      </c>
      <c r="AU719" s="147" t="s">
        <v>82</v>
      </c>
      <c r="AV719" s="12" t="s">
        <v>80</v>
      </c>
      <c r="AW719" s="12" t="s">
        <v>33</v>
      </c>
      <c r="AX719" s="12" t="s">
        <v>72</v>
      </c>
      <c r="AY719" s="147" t="s">
        <v>142</v>
      </c>
    </row>
    <row r="720" spans="2:65" s="13" customFormat="1" ht="11.25">
      <c r="B720" s="152"/>
      <c r="D720" s="140" t="s">
        <v>156</v>
      </c>
      <c r="E720" s="153" t="s">
        <v>19</v>
      </c>
      <c r="F720" s="154" t="s">
        <v>241</v>
      </c>
      <c r="H720" s="155">
        <v>23.96</v>
      </c>
      <c r="I720" s="156"/>
      <c r="L720" s="152"/>
      <c r="M720" s="157"/>
      <c r="T720" s="158"/>
      <c r="AT720" s="153" t="s">
        <v>156</v>
      </c>
      <c r="AU720" s="153" t="s">
        <v>82</v>
      </c>
      <c r="AV720" s="13" t="s">
        <v>82</v>
      </c>
      <c r="AW720" s="13" t="s">
        <v>33</v>
      </c>
      <c r="AX720" s="13" t="s">
        <v>72</v>
      </c>
      <c r="AY720" s="153" t="s">
        <v>142</v>
      </c>
    </row>
    <row r="721" spans="2:65" s="12" customFormat="1" ht="11.25">
      <c r="B721" s="146"/>
      <c r="D721" s="140" t="s">
        <v>156</v>
      </c>
      <c r="E721" s="147" t="s">
        <v>19</v>
      </c>
      <c r="F721" s="148" t="s">
        <v>242</v>
      </c>
      <c r="H721" s="147" t="s">
        <v>19</v>
      </c>
      <c r="I721" s="149"/>
      <c r="L721" s="146"/>
      <c r="M721" s="150"/>
      <c r="T721" s="151"/>
      <c r="AT721" s="147" t="s">
        <v>156</v>
      </c>
      <c r="AU721" s="147" t="s">
        <v>82</v>
      </c>
      <c r="AV721" s="12" t="s">
        <v>80</v>
      </c>
      <c r="AW721" s="12" t="s">
        <v>33</v>
      </c>
      <c r="AX721" s="12" t="s">
        <v>72</v>
      </c>
      <c r="AY721" s="147" t="s">
        <v>142</v>
      </c>
    </row>
    <row r="722" spans="2:65" s="13" customFormat="1" ht="11.25">
      <c r="B722" s="152"/>
      <c r="D722" s="140" t="s">
        <v>156</v>
      </c>
      <c r="E722" s="153" t="s">
        <v>19</v>
      </c>
      <c r="F722" s="154" t="s">
        <v>243</v>
      </c>
      <c r="H722" s="155">
        <v>39.979999999999997</v>
      </c>
      <c r="I722" s="156"/>
      <c r="L722" s="152"/>
      <c r="M722" s="157"/>
      <c r="T722" s="158"/>
      <c r="AT722" s="153" t="s">
        <v>156</v>
      </c>
      <c r="AU722" s="153" t="s">
        <v>82</v>
      </c>
      <c r="AV722" s="13" t="s">
        <v>82</v>
      </c>
      <c r="AW722" s="13" t="s">
        <v>33</v>
      </c>
      <c r="AX722" s="13" t="s">
        <v>72</v>
      </c>
      <c r="AY722" s="153" t="s">
        <v>142</v>
      </c>
    </row>
    <row r="723" spans="2:65" s="12" customFormat="1" ht="11.25">
      <c r="B723" s="146"/>
      <c r="D723" s="140" t="s">
        <v>156</v>
      </c>
      <c r="E723" s="147" t="s">
        <v>19</v>
      </c>
      <c r="F723" s="148" t="s">
        <v>244</v>
      </c>
      <c r="H723" s="147" t="s">
        <v>19</v>
      </c>
      <c r="I723" s="149"/>
      <c r="L723" s="146"/>
      <c r="M723" s="150"/>
      <c r="T723" s="151"/>
      <c r="AT723" s="147" t="s">
        <v>156</v>
      </c>
      <c r="AU723" s="147" t="s">
        <v>82</v>
      </c>
      <c r="AV723" s="12" t="s">
        <v>80</v>
      </c>
      <c r="AW723" s="12" t="s">
        <v>33</v>
      </c>
      <c r="AX723" s="12" t="s">
        <v>72</v>
      </c>
      <c r="AY723" s="147" t="s">
        <v>142</v>
      </c>
    </row>
    <row r="724" spans="2:65" s="13" customFormat="1" ht="11.25">
      <c r="B724" s="152"/>
      <c r="D724" s="140" t="s">
        <v>156</v>
      </c>
      <c r="E724" s="153" t="s">
        <v>19</v>
      </c>
      <c r="F724" s="154" t="s">
        <v>245</v>
      </c>
      <c r="H724" s="155">
        <v>3.55</v>
      </c>
      <c r="I724" s="156"/>
      <c r="L724" s="152"/>
      <c r="M724" s="157"/>
      <c r="T724" s="158"/>
      <c r="AT724" s="153" t="s">
        <v>156</v>
      </c>
      <c r="AU724" s="153" t="s">
        <v>82</v>
      </c>
      <c r="AV724" s="13" t="s">
        <v>82</v>
      </c>
      <c r="AW724" s="13" t="s">
        <v>33</v>
      </c>
      <c r="AX724" s="13" t="s">
        <v>72</v>
      </c>
      <c r="AY724" s="153" t="s">
        <v>142</v>
      </c>
    </row>
    <row r="725" spans="2:65" s="12" customFormat="1" ht="11.25">
      <c r="B725" s="146"/>
      <c r="D725" s="140" t="s">
        <v>156</v>
      </c>
      <c r="E725" s="147" t="s">
        <v>19</v>
      </c>
      <c r="F725" s="148" t="s">
        <v>195</v>
      </c>
      <c r="H725" s="147" t="s">
        <v>19</v>
      </c>
      <c r="I725" s="149"/>
      <c r="L725" s="146"/>
      <c r="M725" s="150"/>
      <c r="T725" s="151"/>
      <c r="AT725" s="147" t="s">
        <v>156</v>
      </c>
      <c r="AU725" s="147" t="s">
        <v>82</v>
      </c>
      <c r="AV725" s="12" t="s">
        <v>80</v>
      </c>
      <c r="AW725" s="12" t="s">
        <v>33</v>
      </c>
      <c r="AX725" s="12" t="s">
        <v>72</v>
      </c>
      <c r="AY725" s="147" t="s">
        <v>142</v>
      </c>
    </row>
    <row r="726" spans="2:65" s="13" customFormat="1" ht="11.25">
      <c r="B726" s="152"/>
      <c r="D726" s="140" t="s">
        <v>156</v>
      </c>
      <c r="E726" s="153" t="s">
        <v>19</v>
      </c>
      <c r="F726" s="154" t="s">
        <v>246</v>
      </c>
      <c r="H726" s="155">
        <v>9.77</v>
      </c>
      <c r="I726" s="156"/>
      <c r="L726" s="152"/>
      <c r="M726" s="157"/>
      <c r="T726" s="158"/>
      <c r="AT726" s="153" t="s">
        <v>156</v>
      </c>
      <c r="AU726" s="153" t="s">
        <v>82</v>
      </c>
      <c r="AV726" s="13" t="s">
        <v>82</v>
      </c>
      <c r="AW726" s="13" t="s">
        <v>33</v>
      </c>
      <c r="AX726" s="13" t="s">
        <v>72</v>
      </c>
      <c r="AY726" s="153" t="s">
        <v>142</v>
      </c>
    </row>
    <row r="727" spans="2:65" s="14" customFormat="1" ht="11.25">
      <c r="B727" s="159"/>
      <c r="D727" s="140" t="s">
        <v>156</v>
      </c>
      <c r="E727" s="160" t="s">
        <v>19</v>
      </c>
      <c r="F727" s="161" t="s">
        <v>173</v>
      </c>
      <c r="H727" s="162">
        <v>254.92000000000002</v>
      </c>
      <c r="I727" s="163"/>
      <c r="L727" s="159"/>
      <c r="M727" s="164"/>
      <c r="T727" s="165"/>
      <c r="AT727" s="160" t="s">
        <v>156</v>
      </c>
      <c r="AU727" s="160" t="s">
        <v>82</v>
      </c>
      <c r="AV727" s="14" t="s">
        <v>150</v>
      </c>
      <c r="AW727" s="14" t="s">
        <v>33</v>
      </c>
      <c r="AX727" s="14" t="s">
        <v>80</v>
      </c>
      <c r="AY727" s="160" t="s">
        <v>142</v>
      </c>
    </row>
    <row r="728" spans="2:65" s="11" customFormat="1" ht="25.9" customHeight="1">
      <c r="B728" s="115"/>
      <c r="D728" s="116" t="s">
        <v>71</v>
      </c>
      <c r="E728" s="117" t="s">
        <v>174</v>
      </c>
      <c r="F728" s="117" t="s">
        <v>1027</v>
      </c>
      <c r="I728" s="118"/>
      <c r="J728" s="119">
        <f>BK728</f>
        <v>0</v>
      </c>
      <c r="L728" s="115"/>
      <c r="M728" s="120"/>
      <c r="P728" s="121">
        <f>P729+P732</f>
        <v>0</v>
      </c>
      <c r="R728" s="121">
        <f>R729+R732</f>
        <v>2.23E-2</v>
      </c>
      <c r="T728" s="122">
        <f>T729+T732</f>
        <v>0</v>
      </c>
      <c r="AR728" s="116" t="s">
        <v>143</v>
      </c>
      <c r="AT728" s="123" t="s">
        <v>71</v>
      </c>
      <c r="AU728" s="123" t="s">
        <v>72</v>
      </c>
      <c r="AY728" s="116" t="s">
        <v>142</v>
      </c>
      <c r="BK728" s="124">
        <f>BK729+BK732</f>
        <v>0</v>
      </c>
    </row>
    <row r="729" spans="2:65" s="11" customFormat="1" ht="22.9" customHeight="1">
      <c r="B729" s="115"/>
      <c r="D729" s="116" t="s">
        <v>71</v>
      </c>
      <c r="E729" s="125" t="s">
        <v>1028</v>
      </c>
      <c r="F729" s="125" t="s">
        <v>1029</v>
      </c>
      <c r="I729" s="118"/>
      <c r="J729" s="126">
        <f>BK729</f>
        <v>0</v>
      </c>
      <c r="L729" s="115"/>
      <c r="M729" s="120"/>
      <c r="P729" s="121">
        <f>SUM(P730:P731)</f>
        <v>0</v>
      </c>
      <c r="R729" s="121">
        <f>SUM(R730:R731)</f>
        <v>0</v>
      </c>
      <c r="T729" s="122">
        <f>SUM(T730:T731)</f>
        <v>0</v>
      </c>
      <c r="AR729" s="116" t="s">
        <v>143</v>
      </c>
      <c r="AT729" s="123" t="s">
        <v>71</v>
      </c>
      <c r="AU729" s="123" t="s">
        <v>80</v>
      </c>
      <c r="AY729" s="116" t="s">
        <v>142</v>
      </c>
      <c r="BK729" s="124">
        <f>SUM(BK730:BK731)</f>
        <v>0</v>
      </c>
    </row>
    <row r="730" spans="2:65" s="1" customFormat="1" ht="16.5" customHeight="1">
      <c r="B730" s="32"/>
      <c r="C730" s="127" t="s">
        <v>1030</v>
      </c>
      <c r="D730" s="127" t="s">
        <v>145</v>
      </c>
      <c r="E730" s="128" t="s">
        <v>1031</v>
      </c>
      <c r="F730" s="129" t="s">
        <v>1032</v>
      </c>
      <c r="G730" s="130" t="s">
        <v>1033</v>
      </c>
      <c r="H730" s="131">
        <v>1</v>
      </c>
      <c r="I730" s="132"/>
      <c r="J730" s="133">
        <f>ROUND(I730*H730,2)</f>
        <v>0</v>
      </c>
      <c r="K730" s="129" t="s">
        <v>19</v>
      </c>
      <c r="L730" s="32"/>
      <c r="M730" s="134" t="s">
        <v>19</v>
      </c>
      <c r="N730" s="135" t="s">
        <v>43</v>
      </c>
      <c r="P730" s="136">
        <f>O730*H730</f>
        <v>0</v>
      </c>
      <c r="Q730" s="136">
        <v>0</v>
      </c>
      <c r="R730" s="136">
        <f>Q730*H730</f>
        <v>0</v>
      </c>
      <c r="S730" s="136">
        <v>0</v>
      </c>
      <c r="T730" s="137">
        <f>S730*H730</f>
        <v>0</v>
      </c>
      <c r="AR730" s="138" t="s">
        <v>590</v>
      </c>
      <c r="AT730" s="138" t="s">
        <v>145</v>
      </c>
      <c r="AU730" s="138" t="s">
        <v>82</v>
      </c>
      <c r="AY730" s="17" t="s">
        <v>142</v>
      </c>
      <c r="BE730" s="139">
        <f>IF(N730="základní",J730,0)</f>
        <v>0</v>
      </c>
      <c r="BF730" s="139">
        <f>IF(N730="snížená",J730,0)</f>
        <v>0</v>
      </c>
      <c r="BG730" s="139">
        <f>IF(N730="zákl. přenesená",J730,0)</f>
        <v>0</v>
      </c>
      <c r="BH730" s="139">
        <f>IF(N730="sníž. přenesená",J730,0)</f>
        <v>0</v>
      </c>
      <c r="BI730" s="139">
        <f>IF(N730="nulová",J730,0)</f>
        <v>0</v>
      </c>
      <c r="BJ730" s="17" t="s">
        <v>80</v>
      </c>
      <c r="BK730" s="139">
        <f>ROUND(I730*H730,2)</f>
        <v>0</v>
      </c>
      <c r="BL730" s="17" t="s">
        <v>590</v>
      </c>
      <c r="BM730" s="138" t="s">
        <v>1034</v>
      </c>
    </row>
    <row r="731" spans="2:65" s="1" customFormat="1" ht="11.25">
      <c r="B731" s="32"/>
      <c r="D731" s="140" t="s">
        <v>152</v>
      </c>
      <c r="F731" s="141" t="s">
        <v>1032</v>
      </c>
      <c r="I731" s="142"/>
      <c r="L731" s="32"/>
      <c r="M731" s="143"/>
      <c r="T731" s="53"/>
      <c r="AT731" s="17" t="s">
        <v>152</v>
      </c>
      <c r="AU731" s="17" t="s">
        <v>82</v>
      </c>
    </row>
    <row r="732" spans="2:65" s="11" customFormat="1" ht="22.9" customHeight="1">
      <c r="B732" s="115"/>
      <c r="D732" s="116" t="s">
        <v>71</v>
      </c>
      <c r="E732" s="125" t="s">
        <v>1035</v>
      </c>
      <c r="F732" s="125" t="s">
        <v>1036</v>
      </c>
      <c r="I732" s="118"/>
      <c r="J732" s="126">
        <f>BK732</f>
        <v>0</v>
      </c>
      <c r="L732" s="115"/>
      <c r="M732" s="120"/>
      <c r="P732" s="121">
        <f>SUM(P733:P738)</f>
        <v>0</v>
      </c>
      <c r="R732" s="121">
        <f>SUM(R733:R738)</f>
        <v>2.23E-2</v>
      </c>
      <c r="T732" s="122">
        <f>SUM(T733:T738)</f>
        <v>0</v>
      </c>
      <c r="AR732" s="116" t="s">
        <v>143</v>
      </c>
      <c r="AT732" s="123" t="s">
        <v>71</v>
      </c>
      <c r="AU732" s="123" t="s">
        <v>80</v>
      </c>
      <c r="AY732" s="116" t="s">
        <v>142</v>
      </c>
      <c r="BK732" s="124">
        <f>SUM(BK733:BK738)</f>
        <v>0</v>
      </c>
    </row>
    <row r="733" spans="2:65" s="1" customFormat="1" ht="24.2" customHeight="1">
      <c r="B733" s="32"/>
      <c r="C733" s="127" t="s">
        <v>1037</v>
      </c>
      <c r="D733" s="127" t="s">
        <v>145</v>
      </c>
      <c r="E733" s="128" t="s">
        <v>1038</v>
      </c>
      <c r="F733" s="129" t="s">
        <v>1039</v>
      </c>
      <c r="G733" s="130" t="s">
        <v>201</v>
      </c>
      <c r="H733" s="131">
        <v>30</v>
      </c>
      <c r="I733" s="132"/>
      <c r="J733" s="133">
        <f>ROUND(I733*H733,2)</f>
        <v>0</v>
      </c>
      <c r="K733" s="129" t="s">
        <v>149</v>
      </c>
      <c r="L733" s="32"/>
      <c r="M733" s="134" t="s">
        <v>19</v>
      </c>
      <c r="N733" s="135" t="s">
        <v>43</v>
      </c>
      <c r="P733" s="136">
        <f>O733*H733</f>
        <v>0</v>
      </c>
      <c r="Q733" s="136">
        <v>1.4999999999999999E-4</v>
      </c>
      <c r="R733" s="136">
        <f>Q733*H733</f>
        <v>4.4999999999999997E-3</v>
      </c>
      <c r="S733" s="136">
        <v>0</v>
      </c>
      <c r="T733" s="137">
        <f>S733*H733</f>
        <v>0</v>
      </c>
      <c r="AR733" s="138" t="s">
        <v>590</v>
      </c>
      <c r="AT733" s="138" t="s">
        <v>145</v>
      </c>
      <c r="AU733" s="138" t="s">
        <v>82</v>
      </c>
      <c r="AY733" s="17" t="s">
        <v>142</v>
      </c>
      <c r="BE733" s="139">
        <f>IF(N733="základní",J733,0)</f>
        <v>0</v>
      </c>
      <c r="BF733" s="139">
        <f>IF(N733="snížená",J733,0)</f>
        <v>0</v>
      </c>
      <c r="BG733" s="139">
        <f>IF(N733="zákl. přenesená",J733,0)</f>
        <v>0</v>
      </c>
      <c r="BH733" s="139">
        <f>IF(N733="sníž. přenesená",J733,0)</f>
        <v>0</v>
      </c>
      <c r="BI733" s="139">
        <f>IF(N733="nulová",J733,0)</f>
        <v>0</v>
      </c>
      <c r="BJ733" s="17" t="s">
        <v>80</v>
      </c>
      <c r="BK733" s="139">
        <f>ROUND(I733*H733,2)</f>
        <v>0</v>
      </c>
      <c r="BL733" s="17" t="s">
        <v>590</v>
      </c>
      <c r="BM733" s="138" t="s">
        <v>1040</v>
      </c>
    </row>
    <row r="734" spans="2:65" s="1" customFormat="1" ht="19.5">
      <c r="B734" s="32"/>
      <c r="D734" s="140" t="s">
        <v>152</v>
      </c>
      <c r="F734" s="141" t="s">
        <v>1041</v>
      </c>
      <c r="I734" s="142"/>
      <c r="L734" s="32"/>
      <c r="M734" s="143"/>
      <c r="T734" s="53"/>
      <c r="AT734" s="17" t="s">
        <v>152</v>
      </c>
      <c r="AU734" s="17" t="s">
        <v>82</v>
      </c>
    </row>
    <row r="735" spans="2:65" s="1" customFormat="1" ht="11.25">
      <c r="B735" s="32"/>
      <c r="D735" s="144" t="s">
        <v>154</v>
      </c>
      <c r="F735" s="145" t="s">
        <v>1042</v>
      </c>
      <c r="I735" s="142"/>
      <c r="L735" s="32"/>
      <c r="M735" s="143"/>
      <c r="T735" s="53"/>
      <c r="AT735" s="17" t="s">
        <v>154</v>
      </c>
      <c r="AU735" s="17" t="s">
        <v>82</v>
      </c>
    </row>
    <row r="736" spans="2:65" s="1" customFormat="1" ht="33" customHeight="1">
      <c r="B736" s="32"/>
      <c r="C736" s="127" t="s">
        <v>1043</v>
      </c>
      <c r="D736" s="127" t="s">
        <v>145</v>
      </c>
      <c r="E736" s="128" t="s">
        <v>1044</v>
      </c>
      <c r="F736" s="129" t="s">
        <v>1045</v>
      </c>
      <c r="G736" s="130" t="s">
        <v>201</v>
      </c>
      <c r="H736" s="131">
        <v>10</v>
      </c>
      <c r="I736" s="132"/>
      <c r="J736" s="133">
        <f>ROUND(I736*H736,2)</f>
        <v>0</v>
      </c>
      <c r="K736" s="129" t="s">
        <v>149</v>
      </c>
      <c r="L736" s="32"/>
      <c r="M736" s="134" t="s">
        <v>19</v>
      </c>
      <c r="N736" s="135" t="s">
        <v>43</v>
      </c>
      <c r="P736" s="136">
        <f>O736*H736</f>
        <v>0</v>
      </c>
      <c r="Q736" s="136">
        <v>1.7799999999999999E-3</v>
      </c>
      <c r="R736" s="136">
        <f>Q736*H736</f>
        <v>1.78E-2</v>
      </c>
      <c r="S736" s="136">
        <v>0</v>
      </c>
      <c r="T736" s="137">
        <f>S736*H736</f>
        <v>0</v>
      </c>
      <c r="AR736" s="138" t="s">
        <v>590</v>
      </c>
      <c r="AT736" s="138" t="s">
        <v>145</v>
      </c>
      <c r="AU736" s="138" t="s">
        <v>82</v>
      </c>
      <c r="AY736" s="17" t="s">
        <v>142</v>
      </c>
      <c r="BE736" s="139">
        <f>IF(N736="základní",J736,0)</f>
        <v>0</v>
      </c>
      <c r="BF736" s="139">
        <f>IF(N736="snížená",J736,0)</f>
        <v>0</v>
      </c>
      <c r="BG736" s="139">
        <f>IF(N736="zákl. přenesená",J736,0)</f>
        <v>0</v>
      </c>
      <c r="BH736" s="139">
        <f>IF(N736="sníž. přenesená",J736,0)</f>
        <v>0</v>
      </c>
      <c r="BI736" s="139">
        <f>IF(N736="nulová",J736,0)</f>
        <v>0</v>
      </c>
      <c r="BJ736" s="17" t="s">
        <v>80</v>
      </c>
      <c r="BK736" s="139">
        <f>ROUND(I736*H736,2)</f>
        <v>0</v>
      </c>
      <c r="BL736" s="17" t="s">
        <v>590</v>
      </c>
      <c r="BM736" s="138" t="s">
        <v>1046</v>
      </c>
    </row>
    <row r="737" spans="2:47" s="1" customFormat="1" ht="19.5">
      <c r="B737" s="32"/>
      <c r="D737" s="140" t="s">
        <v>152</v>
      </c>
      <c r="F737" s="141" t="s">
        <v>1047</v>
      </c>
      <c r="I737" s="142"/>
      <c r="L737" s="32"/>
      <c r="M737" s="143"/>
      <c r="T737" s="53"/>
      <c r="AT737" s="17" t="s">
        <v>152</v>
      </c>
      <c r="AU737" s="17" t="s">
        <v>82</v>
      </c>
    </row>
    <row r="738" spans="2:47" s="1" customFormat="1" ht="11.25">
      <c r="B738" s="32"/>
      <c r="D738" s="144" t="s">
        <v>154</v>
      </c>
      <c r="F738" s="145" t="s">
        <v>1048</v>
      </c>
      <c r="I738" s="142"/>
      <c r="L738" s="32"/>
      <c r="M738" s="177"/>
      <c r="N738" s="178"/>
      <c r="O738" s="178"/>
      <c r="P738" s="178"/>
      <c r="Q738" s="178"/>
      <c r="R738" s="178"/>
      <c r="S738" s="178"/>
      <c r="T738" s="179"/>
      <c r="AT738" s="17" t="s">
        <v>154</v>
      </c>
      <c r="AU738" s="17" t="s">
        <v>82</v>
      </c>
    </row>
    <row r="739" spans="2:47" s="1" customFormat="1" ht="6.95" customHeight="1">
      <c r="B739" s="41"/>
      <c r="C739" s="42"/>
      <c r="D739" s="42"/>
      <c r="E739" s="42"/>
      <c r="F739" s="42"/>
      <c r="G739" s="42"/>
      <c r="H739" s="42"/>
      <c r="I739" s="42"/>
      <c r="J739" s="42"/>
      <c r="K739" s="42"/>
      <c r="L739" s="32"/>
    </row>
  </sheetData>
  <sheetProtection algorithmName="SHA-512" hashValue="2YymiexSQJuU4uAcCkzdEWJTkcrMH5H5xIinwqVHF0FLGX7ZaB25yKDK3KpfHF/T8pfPFfG8vIgM8gxtpWCMrQ==" saltValue="gPhh2JLk8qEwrczk3nKk3PnUsz/RFWaFJu3x9fXBHfEHIjvtmAMpLpyfTBNB9oBVeNb6hV3luiCvYXJiGVNPHA==" spinCount="100000" sheet="1" objects="1" scenarios="1" formatColumns="0" formatRows="0" autoFilter="0"/>
  <autoFilter ref="C106:K738" xr:uid="{00000000-0009-0000-0000-000001000000}"/>
  <mergeCells count="9">
    <mergeCell ref="E50:H50"/>
    <mergeCell ref="E97:H97"/>
    <mergeCell ref="E99:H99"/>
    <mergeCell ref="L2:V2"/>
    <mergeCell ref="E7:H7"/>
    <mergeCell ref="E9:H9"/>
    <mergeCell ref="E18:H18"/>
    <mergeCell ref="E27:H27"/>
    <mergeCell ref="E48:H48"/>
  </mergeCells>
  <hyperlinks>
    <hyperlink ref="F112" r:id="rId1" xr:uid="{00000000-0004-0000-0100-000000000000}"/>
    <hyperlink ref="F117" r:id="rId2" xr:uid="{00000000-0004-0000-0100-000001000000}"/>
    <hyperlink ref="F120" r:id="rId3" xr:uid="{00000000-0004-0000-0100-000002000000}"/>
    <hyperlink ref="F129" r:id="rId4" xr:uid="{00000000-0004-0000-0100-000003000000}"/>
    <hyperlink ref="F134" r:id="rId5" xr:uid="{00000000-0004-0000-0100-000004000000}"/>
    <hyperlink ref="F141" r:id="rId6" xr:uid="{00000000-0004-0000-0100-000005000000}"/>
    <hyperlink ref="F146" r:id="rId7" xr:uid="{00000000-0004-0000-0100-000006000000}"/>
    <hyperlink ref="F150" r:id="rId8" xr:uid="{00000000-0004-0000-0100-000007000000}"/>
    <hyperlink ref="F154" r:id="rId9" xr:uid="{00000000-0004-0000-0100-000008000000}"/>
    <hyperlink ref="F157" r:id="rId10" xr:uid="{00000000-0004-0000-0100-000009000000}"/>
    <hyperlink ref="F162" r:id="rId11" xr:uid="{00000000-0004-0000-0100-00000A000000}"/>
    <hyperlink ref="F174" r:id="rId12" xr:uid="{00000000-0004-0000-0100-00000B000000}"/>
    <hyperlink ref="F182" r:id="rId13" xr:uid="{00000000-0004-0000-0100-00000C000000}"/>
    <hyperlink ref="F194" r:id="rId14" xr:uid="{00000000-0004-0000-0100-00000D000000}"/>
    <hyperlink ref="F201" r:id="rId15" xr:uid="{00000000-0004-0000-0100-00000E000000}"/>
    <hyperlink ref="F209" r:id="rId16" xr:uid="{00000000-0004-0000-0100-00000F000000}"/>
    <hyperlink ref="F214" r:id="rId17" xr:uid="{00000000-0004-0000-0100-000010000000}"/>
    <hyperlink ref="F222" r:id="rId18" xr:uid="{00000000-0004-0000-0100-000011000000}"/>
    <hyperlink ref="F234" r:id="rId19" xr:uid="{00000000-0004-0000-0100-000012000000}"/>
    <hyperlink ref="F247" r:id="rId20" xr:uid="{00000000-0004-0000-0100-000013000000}"/>
    <hyperlink ref="F255" r:id="rId21" xr:uid="{00000000-0004-0000-0100-000014000000}"/>
    <hyperlink ref="F258" r:id="rId22" xr:uid="{00000000-0004-0000-0100-000015000000}"/>
    <hyperlink ref="F270" r:id="rId23" xr:uid="{00000000-0004-0000-0100-000016000000}"/>
    <hyperlink ref="F273" r:id="rId24" xr:uid="{00000000-0004-0000-0100-000017000000}"/>
    <hyperlink ref="F276" r:id="rId25" xr:uid="{00000000-0004-0000-0100-000018000000}"/>
    <hyperlink ref="F281" r:id="rId26" xr:uid="{00000000-0004-0000-0100-000019000000}"/>
    <hyperlink ref="F287" r:id="rId27" xr:uid="{00000000-0004-0000-0100-00001A000000}"/>
    <hyperlink ref="F299" r:id="rId28" xr:uid="{00000000-0004-0000-0100-00001B000000}"/>
    <hyperlink ref="F303" r:id="rId29" xr:uid="{00000000-0004-0000-0100-00001C000000}"/>
    <hyperlink ref="F308" r:id="rId30" xr:uid="{00000000-0004-0000-0100-00001D000000}"/>
    <hyperlink ref="F313" r:id="rId31" xr:uid="{00000000-0004-0000-0100-00001E000000}"/>
    <hyperlink ref="F318" r:id="rId32" xr:uid="{00000000-0004-0000-0100-00001F000000}"/>
    <hyperlink ref="F323" r:id="rId33" xr:uid="{00000000-0004-0000-0100-000020000000}"/>
    <hyperlink ref="F328" r:id="rId34" xr:uid="{00000000-0004-0000-0100-000021000000}"/>
    <hyperlink ref="F333" r:id="rId35" xr:uid="{00000000-0004-0000-0100-000022000000}"/>
    <hyperlink ref="F354" r:id="rId36" xr:uid="{00000000-0004-0000-0100-000023000000}"/>
    <hyperlink ref="F357" r:id="rId37" xr:uid="{00000000-0004-0000-0100-000024000000}"/>
    <hyperlink ref="F360" r:id="rId38" xr:uid="{00000000-0004-0000-0100-000025000000}"/>
    <hyperlink ref="F364" r:id="rId39" xr:uid="{00000000-0004-0000-0100-000026000000}"/>
    <hyperlink ref="F368" r:id="rId40" xr:uid="{00000000-0004-0000-0100-000027000000}"/>
    <hyperlink ref="F373" r:id="rId41" xr:uid="{00000000-0004-0000-0100-000028000000}"/>
    <hyperlink ref="F379" r:id="rId42" xr:uid="{00000000-0004-0000-0100-000029000000}"/>
    <hyperlink ref="F386" r:id="rId43" xr:uid="{00000000-0004-0000-0100-00002A000000}"/>
    <hyperlink ref="F390" r:id="rId44" xr:uid="{00000000-0004-0000-0100-00002B000000}"/>
    <hyperlink ref="F393" r:id="rId45" xr:uid="{00000000-0004-0000-0100-00002C000000}"/>
    <hyperlink ref="F396" r:id="rId46" xr:uid="{00000000-0004-0000-0100-00002D000000}"/>
    <hyperlink ref="F399" r:id="rId47" xr:uid="{00000000-0004-0000-0100-00002E000000}"/>
    <hyperlink ref="F402" r:id="rId48" xr:uid="{00000000-0004-0000-0100-00002F000000}"/>
    <hyperlink ref="F405" r:id="rId49" xr:uid="{00000000-0004-0000-0100-000030000000}"/>
    <hyperlink ref="F409" r:id="rId50" xr:uid="{00000000-0004-0000-0100-000031000000}"/>
    <hyperlink ref="F412" r:id="rId51" xr:uid="{00000000-0004-0000-0100-000032000000}"/>
    <hyperlink ref="F415" r:id="rId52" xr:uid="{00000000-0004-0000-0100-000033000000}"/>
    <hyperlink ref="F418" r:id="rId53" xr:uid="{00000000-0004-0000-0100-000034000000}"/>
    <hyperlink ref="F421" r:id="rId54" xr:uid="{00000000-0004-0000-0100-000035000000}"/>
    <hyperlink ref="F425" r:id="rId55" xr:uid="{00000000-0004-0000-0100-000036000000}"/>
    <hyperlink ref="F428" r:id="rId56" xr:uid="{00000000-0004-0000-0100-000037000000}"/>
    <hyperlink ref="F431" r:id="rId57" xr:uid="{00000000-0004-0000-0100-000038000000}"/>
    <hyperlink ref="F434" r:id="rId58" xr:uid="{00000000-0004-0000-0100-000039000000}"/>
    <hyperlink ref="F437" r:id="rId59" xr:uid="{00000000-0004-0000-0100-00003A000000}"/>
    <hyperlink ref="F440" r:id="rId60" xr:uid="{00000000-0004-0000-0100-00003B000000}"/>
    <hyperlink ref="F443" r:id="rId61" xr:uid="{00000000-0004-0000-0100-00003C000000}"/>
    <hyperlink ref="F450" r:id="rId62" xr:uid="{00000000-0004-0000-0100-00003D000000}"/>
    <hyperlink ref="F453" r:id="rId63" xr:uid="{00000000-0004-0000-0100-00003E000000}"/>
    <hyperlink ref="F456" r:id="rId64" xr:uid="{00000000-0004-0000-0100-00003F000000}"/>
    <hyperlink ref="F460" r:id="rId65" xr:uid="{00000000-0004-0000-0100-000040000000}"/>
    <hyperlink ref="F463" r:id="rId66" xr:uid="{00000000-0004-0000-0100-000041000000}"/>
    <hyperlink ref="F466" r:id="rId67" xr:uid="{00000000-0004-0000-0100-000042000000}"/>
    <hyperlink ref="F469" r:id="rId68" xr:uid="{00000000-0004-0000-0100-000043000000}"/>
    <hyperlink ref="F472" r:id="rId69" xr:uid="{00000000-0004-0000-0100-000044000000}"/>
    <hyperlink ref="F475" r:id="rId70" xr:uid="{00000000-0004-0000-0100-000045000000}"/>
    <hyperlink ref="F478" r:id="rId71" xr:uid="{00000000-0004-0000-0100-000046000000}"/>
    <hyperlink ref="F482" r:id="rId72" xr:uid="{00000000-0004-0000-0100-000047000000}"/>
    <hyperlink ref="F485" r:id="rId73" xr:uid="{00000000-0004-0000-0100-000048000000}"/>
    <hyperlink ref="F488" r:id="rId74" xr:uid="{00000000-0004-0000-0100-000049000000}"/>
    <hyperlink ref="F492" r:id="rId75" xr:uid="{00000000-0004-0000-0100-00004A000000}"/>
    <hyperlink ref="F495" r:id="rId76" xr:uid="{00000000-0004-0000-0100-00004B000000}"/>
    <hyperlink ref="F498" r:id="rId77" xr:uid="{00000000-0004-0000-0100-00004C000000}"/>
    <hyperlink ref="F501" r:id="rId78" xr:uid="{00000000-0004-0000-0100-00004D000000}"/>
    <hyperlink ref="F505" r:id="rId79" xr:uid="{00000000-0004-0000-0100-00004E000000}"/>
    <hyperlink ref="F510" r:id="rId80" xr:uid="{00000000-0004-0000-0100-00004F000000}"/>
    <hyperlink ref="F514" r:id="rId81" xr:uid="{00000000-0004-0000-0100-000050000000}"/>
    <hyperlink ref="F521" r:id="rId82" xr:uid="{00000000-0004-0000-0100-000051000000}"/>
    <hyperlink ref="F525" r:id="rId83" xr:uid="{00000000-0004-0000-0100-000052000000}"/>
    <hyperlink ref="F528" r:id="rId84" xr:uid="{00000000-0004-0000-0100-000053000000}"/>
    <hyperlink ref="F531" r:id="rId85" xr:uid="{00000000-0004-0000-0100-000054000000}"/>
    <hyperlink ref="F536" r:id="rId86" xr:uid="{00000000-0004-0000-0100-000055000000}"/>
    <hyperlink ref="F543" r:id="rId87" xr:uid="{00000000-0004-0000-0100-000056000000}"/>
    <hyperlink ref="F548" r:id="rId88" xr:uid="{00000000-0004-0000-0100-000057000000}"/>
    <hyperlink ref="F551" r:id="rId89" xr:uid="{00000000-0004-0000-0100-000058000000}"/>
    <hyperlink ref="F555" r:id="rId90" xr:uid="{00000000-0004-0000-0100-000059000000}"/>
    <hyperlink ref="F560" r:id="rId91" xr:uid="{00000000-0004-0000-0100-00005A000000}"/>
    <hyperlink ref="F576" r:id="rId92" xr:uid="{00000000-0004-0000-0100-00005B000000}"/>
    <hyperlink ref="F580" r:id="rId93" xr:uid="{00000000-0004-0000-0100-00005C000000}"/>
    <hyperlink ref="F589" r:id="rId94" xr:uid="{00000000-0004-0000-0100-00005D000000}"/>
    <hyperlink ref="F593" r:id="rId95" xr:uid="{00000000-0004-0000-0100-00005E000000}"/>
    <hyperlink ref="F608" r:id="rId96" xr:uid="{00000000-0004-0000-0100-00005F000000}"/>
    <hyperlink ref="F623" r:id="rId97" xr:uid="{00000000-0004-0000-0100-000060000000}"/>
    <hyperlink ref="F627" r:id="rId98" xr:uid="{00000000-0004-0000-0100-000061000000}"/>
    <hyperlink ref="F630" r:id="rId99" xr:uid="{00000000-0004-0000-0100-000062000000}"/>
    <hyperlink ref="F633" r:id="rId100" xr:uid="{00000000-0004-0000-0100-000063000000}"/>
    <hyperlink ref="F640" r:id="rId101" xr:uid="{00000000-0004-0000-0100-000064000000}"/>
    <hyperlink ref="F651" r:id="rId102" xr:uid="{00000000-0004-0000-0100-000065000000}"/>
    <hyperlink ref="F662" r:id="rId103" xr:uid="{00000000-0004-0000-0100-000066000000}"/>
    <hyperlink ref="F665" r:id="rId104" xr:uid="{00000000-0004-0000-0100-000067000000}"/>
    <hyperlink ref="F669" r:id="rId105" xr:uid="{00000000-0004-0000-0100-000068000000}"/>
    <hyperlink ref="F672" r:id="rId106" xr:uid="{00000000-0004-0000-0100-000069000000}"/>
    <hyperlink ref="F675" r:id="rId107" xr:uid="{00000000-0004-0000-0100-00006A000000}"/>
    <hyperlink ref="F678" r:id="rId108" xr:uid="{00000000-0004-0000-0100-00006B000000}"/>
    <hyperlink ref="F681" r:id="rId109" xr:uid="{00000000-0004-0000-0100-00006C000000}"/>
    <hyperlink ref="F684" r:id="rId110" xr:uid="{00000000-0004-0000-0100-00006D000000}"/>
    <hyperlink ref="F689" r:id="rId111" xr:uid="{00000000-0004-0000-0100-00006E000000}"/>
    <hyperlink ref="F692" r:id="rId112" xr:uid="{00000000-0004-0000-0100-00006F000000}"/>
    <hyperlink ref="F707" r:id="rId113" xr:uid="{00000000-0004-0000-0100-000070000000}"/>
    <hyperlink ref="F710" r:id="rId114" xr:uid="{00000000-0004-0000-0100-000071000000}"/>
    <hyperlink ref="F735" r:id="rId115" xr:uid="{00000000-0004-0000-0100-000072000000}"/>
    <hyperlink ref="F738" r:id="rId116" xr:uid="{00000000-0004-0000-0100-00007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2"/>
  <sheetViews>
    <sheetView showGridLines="0" topLeftCell="A78" workbookViewId="0">
      <selection activeCell="E105" sqref="E105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92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2" t="str">
        <f>'Rekapitulace stavby'!K6</f>
        <v>Modernizace učeben ZŠ Slezská Ostrava II (PD, AD, IČ)</v>
      </c>
      <c r="F7" s="303"/>
      <c r="G7" s="303"/>
      <c r="H7" s="303"/>
      <c r="L7" s="20"/>
    </row>
    <row r="8" spans="2:46" s="1" customFormat="1" ht="12" customHeight="1">
      <c r="B8" s="32"/>
      <c r="D8" s="27" t="s">
        <v>93</v>
      </c>
      <c r="L8" s="32"/>
    </row>
    <row r="9" spans="2:46" s="1" customFormat="1" ht="16.5" customHeight="1">
      <c r="B9" s="32"/>
      <c r="E9" s="265" t="s">
        <v>1049</v>
      </c>
      <c r="F9" s="304"/>
      <c r="G9" s="304"/>
      <c r="H9" s="30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30. 11. 2021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5" t="str">
        <f>'Rekapitulace stavby'!E14</f>
        <v>Vyplň údaj</v>
      </c>
      <c r="F18" s="286"/>
      <c r="G18" s="286"/>
      <c r="H18" s="28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1" t="s">
        <v>19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ROUND((SUM(BE81:BE101)),  2)</f>
        <v>0</v>
      </c>
      <c r="I33" s="89">
        <v>0.21</v>
      </c>
      <c r="J33" s="88">
        <f>ROUND(((SUM(BE81:BE101))*I33),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ROUND((SUM(BF81:BF101)),  2)</f>
        <v>0</v>
      </c>
      <c r="I34" s="89">
        <v>0.15</v>
      </c>
      <c r="J34" s="88">
        <f>ROUND(((SUM(BF81:BF101))*I34),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ROUND((SUM(BG81:BG101)),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ROUND((SUM(BH81:BH101)),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ROUND((SUM(BI81:BI101)),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95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2" t="str">
        <f>E7</f>
        <v>Modernizace učeben ZŠ Slezská Ostrava II (PD, AD, IČ)</v>
      </c>
      <c r="F48" s="303"/>
      <c r="G48" s="303"/>
      <c r="H48" s="303"/>
      <c r="L48" s="32"/>
    </row>
    <row r="49" spans="2:47" s="1" customFormat="1" ht="12" customHeight="1">
      <c r="B49" s="32"/>
      <c r="C49" s="27" t="s">
        <v>93</v>
      </c>
      <c r="L49" s="32"/>
    </row>
    <row r="50" spans="2:47" s="1" customFormat="1" ht="16.5" customHeight="1">
      <c r="B50" s="32"/>
      <c r="E50" s="265" t="str">
        <f>E9</f>
        <v>32 - ZŠ Pěší - Cvičná kuchyňka - interiér</v>
      </c>
      <c r="F50" s="304"/>
      <c r="G50" s="304"/>
      <c r="H50" s="304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Slezská Ostrava</v>
      </c>
      <c r="I52" s="27" t="s">
        <v>23</v>
      </c>
      <c r="J52" s="49" t="str">
        <f>IF(J12="","",J12)</f>
        <v>30. 11. 2021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Městský obvod Slezská Ostrava</v>
      </c>
      <c r="I54" s="27" t="s">
        <v>31</v>
      </c>
      <c r="J54" s="30" t="str">
        <f>E21</f>
        <v>Kapego projekt s.r.o.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Pavel Klus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96</v>
      </c>
      <c r="D57" s="90"/>
      <c r="E57" s="90"/>
      <c r="F57" s="90"/>
      <c r="G57" s="90"/>
      <c r="H57" s="90"/>
      <c r="I57" s="90"/>
      <c r="J57" s="97" t="s">
        <v>97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J81</f>
        <v>0</v>
      </c>
      <c r="L59" s="32"/>
      <c r="AU59" s="17" t="s">
        <v>98</v>
      </c>
    </row>
    <row r="60" spans="2:47" s="8" customFormat="1" ht="24.95" customHeight="1">
      <c r="B60" s="99"/>
      <c r="D60" s="100" t="s">
        <v>124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1050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127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6.5" customHeight="1">
      <c r="B71" s="32"/>
      <c r="E71" s="302" t="str">
        <f>E7</f>
        <v>Modernizace učeben ZŠ Slezská Ostrava II (PD, AD, IČ)</v>
      </c>
      <c r="F71" s="303"/>
      <c r="G71" s="303"/>
      <c r="H71" s="303"/>
      <c r="L71" s="32"/>
    </row>
    <row r="72" spans="2:20" s="1" customFormat="1" ht="12" customHeight="1">
      <c r="B72" s="32"/>
      <c r="C72" s="27" t="s">
        <v>93</v>
      </c>
      <c r="L72" s="32"/>
    </row>
    <row r="73" spans="2:20" s="1" customFormat="1" ht="16.5" customHeight="1">
      <c r="B73" s="32"/>
      <c r="E73" s="265" t="str">
        <f>E9</f>
        <v>32 - ZŠ Pěší - Cvičná kuchyňka - interiér</v>
      </c>
      <c r="F73" s="304"/>
      <c r="G73" s="304"/>
      <c r="H73" s="304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Slezská Ostrava</v>
      </c>
      <c r="I75" s="27" t="s">
        <v>23</v>
      </c>
      <c r="J75" s="49" t="str">
        <f>IF(J12="","",J12)</f>
        <v>30. 11. 2021</v>
      </c>
      <c r="L75" s="32"/>
    </row>
    <row r="76" spans="2:20" s="1" customFormat="1" ht="6.95" customHeight="1">
      <c r="B76" s="32"/>
      <c r="L76" s="32"/>
    </row>
    <row r="77" spans="2:20" s="1" customFormat="1" ht="15.2" customHeight="1">
      <c r="B77" s="32"/>
      <c r="C77" s="27" t="s">
        <v>25</v>
      </c>
      <c r="F77" s="25" t="str">
        <f>E15</f>
        <v>Městský obvod Slezská Ostrava</v>
      </c>
      <c r="I77" s="27" t="s">
        <v>31</v>
      </c>
      <c r="J77" s="30" t="str">
        <f>E21</f>
        <v>Kapego projekt s.r.o.</v>
      </c>
      <c r="L77" s="32"/>
    </row>
    <row r="78" spans="2:20" s="1" customFormat="1" ht="15.2" customHeight="1">
      <c r="B78" s="32"/>
      <c r="C78" s="27" t="s">
        <v>29</v>
      </c>
      <c r="F78" s="25" t="str">
        <f>IF(E18="","",E18)</f>
        <v>Vyplň údaj</v>
      </c>
      <c r="I78" s="27" t="s">
        <v>34</v>
      </c>
      <c r="J78" s="30" t="str">
        <f>E24</f>
        <v>Pavel Klus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128</v>
      </c>
      <c r="D80" s="109" t="s">
        <v>57</v>
      </c>
      <c r="E80" s="109" t="s">
        <v>53</v>
      </c>
      <c r="F80" s="109" t="s">
        <v>54</v>
      </c>
      <c r="G80" s="109" t="s">
        <v>129</v>
      </c>
      <c r="H80" s="109" t="s">
        <v>130</v>
      </c>
      <c r="I80" s="109" t="s">
        <v>131</v>
      </c>
      <c r="J80" s="109" t="s">
        <v>97</v>
      </c>
      <c r="K80" s="110" t="s">
        <v>132</v>
      </c>
      <c r="L80" s="107"/>
      <c r="M80" s="56" t="s">
        <v>19</v>
      </c>
      <c r="N80" s="57" t="s">
        <v>42</v>
      </c>
      <c r="O80" s="57" t="s">
        <v>133</v>
      </c>
      <c r="P80" s="57" t="s">
        <v>134</v>
      </c>
      <c r="Q80" s="57" t="s">
        <v>135</v>
      </c>
      <c r="R80" s="57" t="s">
        <v>136</v>
      </c>
      <c r="S80" s="57" t="s">
        <v>137</v>
      </c>
      <c r="T80" s="58" t="s">
        <v>138</v>
      </c>
    </row>
    <row r="81" spans="2:65" s="1" customFormat="1" ht="22.9" customHeight="1">
      <c r="B81" s="32"/>
      <c r="C81" s="61" t="s">
        <v>139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0</v>
      </c>
      <c r="S81" s="50"/>
      <c r="T81" s="113">
        <f>T82</f>
        <v>0</v>
      </c>
      <c r="AT81" s="17" t="s">
        <v>71</v>
      </c>
      <c r="AU81" s="17" t="s">
        <v>98</v>
      </c>
      <c r="BK81" s="114">
        <f>BK82</f>
        <v>0</v>
      </c>
    </row>
    <row r="82" spans="2:65" s="11" customFormat="1" ht="25.9" customHeight="1">
      <c r="B82" s="115"/>
      <c r="D82" s="116" t="s">
        <v>71</v>
      </c>
      <c r="E82" s="117" t="s">
        <v>174</v>
      </c>
      <c r="F82" s="117" t="s">
        <v>1027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0</v>
      </c>
      <c r="T82" s="122">
        <f>T83</f>
        <v>0</v>
      </c>
      <c r="AR82" s="116" t="s">
        <v>143</v>
      </c>
      <c r="AT82" s="123" t="s">
        <v>71</v>
      </c>
      <c r="AU82" s="123" t="s">
        <v>72</v>
      </c>
      <c r="AY82" s="116" t="s">
        <v>142</v>
      </c>
      <c r="BK82" s="124">
        <f>BK83</f>
        <v>0</v>
      </c>
    </row>
    <row r="83" spans="2:65" s="11" customFormat="1" ht="22.9" customHeight="1">
      <c r="B83" s="115"/>
      <c r="D83" s="116" t="s">
        <v>71</v>
      </c>
      <c r="E83" s="125" t="s">
        <v>1051</v>
      </c>
      <c r="F83" s="125" t="s">
        <v>1052</v>
      </c>
      <c r="I83" s="118"/>
      <c r="J83" s="126">
        <f>BK83</f>
        <v>0</v>
      </c>
      <c r="L83" s="115"/>
      <c r="M83" s="120"/>
      <c r="P83" s="121">
        <f>SUM(P84:P101)</f>
        <v>0</v>
      </c>
      <c r="R83" s="121">
        <f>SUM(R84:R101)</f>
        <v>0</v>
      </c>
      <c r="T83" s="122">
        <f>SUM(T84:T101)</f>
        <v>0</v>
      </c>
      <c r="AR83" s="116" t="s">
        <v>143</v>
      </c>
      <c r="AT83" s="123" t="s">
        <v>71</v>
      </c>
      <c r="AU83" s="123" t="s">
        <v>80</v>
      </c>
      <c r="AY83" s="116" t="s">
        <v>142</v>
      </c>
      <c r="BK83" s="124">
        <f>SUM(BK84:BK101)</f>
        <v>0</v>
      </c>
    </row>
    <row r="84" spans="2:65" s="1" customFormat="1" ht="24.2" customHeight="1">
      <c r="B84" s="32"/>
      <c r="C84" s="127" t="s">
        <v>80</v>
      </c>
      <c r="D84" s="127" t="s">
        <v>145</v>
      </c>
      <c r="E84" s="128" t="s">
        <v>818</v>
      </c>
      <c r="F84" s="129" t="s">
        <v>1053</v>
      </c>
      <c r="G84" s="130" t="s">
        <v>478</v>
      </c>
      <c r="H84" s="131">
        <v>4</v>
      </c>
      <c r="I84" s="132"/>
      <c r="J84" s="133">
        <f>ROUND(I84*H84,2)</f>
        <v>0</v>
      </c>
      <c r="K84" s="129" t="s">
        <v>19</v>
      </c>
      <c r="L84" s="32"/>
      <c r="M84" s="134" t="s">
        <v>19</v>
      </c>
      <c r="N84" s="135" t="s">
        <v>43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590</v>
      </c>
      <c r="AT84" s="138" t="s">
        <v>145</v>
      </c>
      <c r="AU84" s="138" t="s">
        <v>82</v>
      </c>
      <c r="AY84" s="17" t="s">
        <v>142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80</v>
      </c>
      <c r="BK84" s="139">
        <f>ROUND(I84*H84,2)</f>
        <v>0</v>
      </c>
      <c r="BL84" s="17" t="s">
        <v>590</v>
      </c>
      <c r="BM84" s="138" t="s">
        <v>1054</v>
      </c>
    </row>
    <row r="85" spans="2:65" s="1" customFormat="1" ht="11.25">
      <c r="B85" s="32"/>
      <c r="D85" s="140" t="s">
        <v>152</v>
      </c>
      <c r="F85" s="141" t="s">
        <v>1053</v>
      </c>
      <c r="I85" s="142"/>
      <c r="L85" s="32"/>
      <c r="M85" s="143"/>
      <c r="T85" s="53"/>
      <c r="AT85" s="17" t="s">
        <v>152</v>
      </c>
      <c r="AU85" s="17" t="s">
        <v>82</v>
      </c>
    </row>
    <row r="86" spans="2:65" s="1" customFormat="1" ht="24.2" customHeight="1">
      <c r="B86" s="32"/>
      <c r="C86" s="127" t="s">
        <v>82</v>
      </c>
      <c r="D86" s="127" t="s">
        <v>145</v>
      </c>
      <c r="E86" s="128" t="s">
        <v>822</v>
      </c>
      <c r="F86" s="129" t="s">
        <v>1055</v>
      </c>
      <c r="G86" s="130" t="s">
        <v>478</v>
      </c>
      <c r="H86" s="131">
        <v>2</v>
      </c>
      <c r="I86" s="132"/>
      <c r="J86" s="133">
        <f>ROUND(I86*H86,2)</f>
        <v>0</v>
      </c>
      <c r="K86" s="129" t="s">
        <v>19</v>
      </c>
      <c r="L86" s="32"/>
      <c r="M86" s="134" t="s">
        <v>19</v>
      </c>
      <c r="N86" s="135" t="s">
        <v>43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590</v>
      </c>
      <c r="AT86" s="138" t="s">
        <v>145</v>
      </c>
      <c r="AU86" s="138" t="s">
        <v>82</v>
      </c>
      <c r="AY86" s="17" t="s">
        <v>142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80</v>
      </c>
      <c r="BK86" s="139">
        <f>ROUND(I86*H86,2)</f>
        <v>0</v>
      </c>
      <c r="BL86" s="17" t="s">
        <v>590</v>
      </c>
      <c r="BM86" s="138" t="s">
        <v>1056</v>
      </c>
    </row>
    <row r="87" spans="2:65" s="1" customFormat="1" ht="11.25">
      <c r="B87" s="32"/>
      <c r="D87" s="140" t="s">
        <v>152</v>
      </c>
      <c r="F87" s="141" t="s">
        <v>1055</v>
      </c>
      <c r="I87" s="142"/>
      <c r="L87" s="32"/>
      <c r="M87" s="143"/>
      <c r="T87" s="53"/>
      <c r="AT87" s="17" t="s">
        <v>152</v>
      </c>
      <c r="AU87" s="17" t="s">
        <v>82</v>
      </c>
    </row>
    <row r="88" spans="2:65" s="1" customFormat="1" ht="24.2" customHeight="1">
      <c r="B88" s="32"/>
      <c r="C88" s="127" t="s">
        <v>143</v>
      </c>
      <c r="D88" s="127" t="s">
        <v>145</v>
      </c>
      <c r="E88" s="128" t="s">
        <v>832</v>
      </c>
      <c r="F88" s="129" t="s">
        <v>1057</v>
      </c>
      <c r="G88" s="130" t="s">
        <v>478</v>
      </c>
      <c r="H88" s="131">
        <v>1</v>
      </c>
      <c r="I88" s="132"/>
      <c r="J88" s="133">
        <f>ROUND(I88*H88,2)</f>
        <v>0</v>
      </c>
      <c r="K88" s="129" t="s">
        <v>19</v>
      </c>
      <c r="L88" s="32"/>
      <c r="M88" s="134" t="s">
        <v>19</v>
      </c>
      <c r="N88" s="135" t="s">
        <v>43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590</v>
      </c>
      <c r="AT88" s="138" t="s">
        <v>145</v>
      </c>
      <c r="AU88" s="138" t="s">
        <v>82</v>
      </c>
      <c r="AY88" s="17" t="s">
        <v>142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80</v>
      </c>
      <c r="BK88" s="139">
        <f>ROUND(I88*H88,2)</f>
        <v>0</v>
      </c>
      <c r="BL88" s="17" t="s">
        <v>590</v>
      </c>
      <c r="BM88" s="138" t="s">
        <v>1058</v>
      </c>
    </row>
    <row r="89" spans="2:65" s="1" customFormat="1" ht="11.25">
      <c r="B89" s="32"/>
      <c r="D89" s="140" t="s">
        <v>152</v>
      </c>
      <c r="F89" s="141" t="s">
        <v>1057</v>
      </c>
      <c r="I89" s="142"/>
      <c r="L89" s="32"/>
      <c r="M89" s="143"/>
      <c r="T89" s="53"/>
      <c r="AT89" s="17" t="s">
        <v>152</v>
      </c>
      <c r="AU89" s="17" t="s">
        <v>82</v>
      </c>
    </row>
    <row r="90" spans="2:65" s="1" customFormat="1" ht="16.5" customHeight="1">
      <c r="B90" s="32"/>
      <c r="C90" s="127" t="s">
        <v>150</v>
      </c>
      <c r="D90" s="127" t="s">
        <v>145</v>
      </c>
      <c r="E90" s="128" t="s">
        <v>837</v>
      </c>
      <c r="F90" s="129" t="s">
        <v>1059</v>
      </c>
      <c r="G90" s="130" t="s">
        <v>478</v>
      </c>
      <c r="H90" s="131">
        <v>2</v>
      </c>
      <c r="I90" s="132"/>
      <c r="J90" s="133">
        <f>ROUND(I90*H90,2)</f>
        <v>0</v>
      </c>
      <c r="K90" s="129" t="s">
        <v>19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590</v>
      </c>
      <c r="AT90" s="138" t="s">
        <v>145</v>
      </c>
      <c r="AU90" s="138" t="s">
        <v>82</v>
      </c>
      <c r="AY90" s="17" t="s">
        <v>142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590</v>
      </c>
      <c r="BM90" s="138" t="s">
        <v>1060</v>
      </c>
    </row>
    <row r="91" spans="2:65" s="1" customFormat="1" ht="11.25">
      <c r="B91" s="32"/>
      <c r="D91" s="140" t="s">
        <v>152</v>
      </c>
      <c r="F91" s="141" t="s">
        <v>1059</v>
      </c>
      <c r="I91" s="142"/>
      <c r="L91" s="32"/>
      <c r="M91" s="143"/>
      <c r="T91" s="53"/>
      <c r="AT91" s="17" t="s">
        <v>152</v>
      </c>
      <c r="AU91" s="17" t="s">
        <v>82</v>
      </c>
    </row>
    <row r="92" spans="2:65" s="1" customFormat="1" ht="16.5" customHeight="1">
      <c r="B92" s="32"/>
      <c r="C92" s="127" t="s">
        <v>180</v>
      </c>
      <c r="D92" s="127" t="s">
        <v>145</v>
      </c>
      <c r="E92" s="128" t="s">
        <v>850</v>
      </c>
      <c r="F92" s="129" t="s">
        <v>1061</v>
      </c>
      <c r="G92" s="130" t="s">
        <v>478</v>
      </c>
      <c r="H92" s="131">
        <v>1</v>
      </c>
      <c r="I92" s="132"/>
      <c r="J92" s="133">
        <f>ROUND(I92*H92,2)</f>
        <v>0</v>
      </c>
      <c r="K92" s="129" t="s">
        <v>19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590</v>
      </c>
      <c r="AT92" s="138" t="s">
        <v>145</v>
      </c>
      <c r="AU92" s="138" t="s">
        <v>82</v>
      </c>
      <c r="AY92" s="17" t="s">
        <v>142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590</v>
      </c>
      <c r="BM92" s="138" t="s">
        <v>1062</v>
      </c>
    </row>
    <row r="93" spans="2:65" s="1" customFormat="1" ht="11.25">
      <c r="B93" s="32"/>
      <c r="D93" s="140" t="s">
        <v>152</v>
      </c>
      <c r="F93" s="141" t="s">
        <v>1061</v>
      </c>
      <c r="I93" s="142"/>
      <c r="L93" s="32"/>
      <c r="M93" s="143"/>
      <c r="T93" s="53"/>
      <c r="AT93" s="17" t="s">
        <v>152</v>
      </c>
      <c r="AU93" s="17" t="s">
        <v>82</v>
      </c>
    </row>
    <row r="94" spans="2:65" s="1" customFormat="1" ht="21.75" customHeight="1">
      <c r="B94" s="32"/>
      <c r="C94" s="127" t="s">
        <v>188</v>
      </c>
      <c r="D94" s="127" t="s">
        <v>145</v>
      </c>
      <c r="E94" s="128" t="s">
        <v>860</v>
      </c>
      <c r="F94" s="129" t="s">
        <v>1063</v>
      </c>
      <c r="G94" s="130" t="s">
        <v>478</v>
      </c>
      <c r="H94" s="131">
        <v>1</v>
      </c>
      <c r="I94" s="132"/>
      <c r="J94" s="133">
        <f>ROUND(I94*H94,2)</f>
        <v>0</v>
      </c>
      <c r="K94" s="129" t="s">
        <v>19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590</v>
      </c>
      <c r="AT94" s="138" t="s">
        <v>145</v>
      </c>
      <c r="AU94" s="138" t="s">
        <v>82</v>
      </c>
      <c r="AY94" s="17" t="s">
        <v>142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590</v>
      </c>
      <c r="BM94" s="138" t="s">
        <v>1064</v>
      </c>
    </row>
    <row r="95" spans="2:65" s="1" customFormat="1" ht="11.25">
      <c r="B95" s="32"/>
      <c r="D95" s="140" t="s">
        <v>152</v>
      </c>
      <c r="F95" s="141" t="s">
        <v>1065</v>
      </c>
      <c r="I95" s="142"/>
      <c r="L95" s="32"/>
      <c r="M95" s="143"/>
      <c r="T95" s="53"/>
      <c r="AT95" s="17" t="s">
        <v>152</v>
      </c>
      <c r="AU95" s="17" t="s">
        <v>82</v>
      </c>
    </row>
    <row r="96" spans="2:65" s="1" customFormat="1" ht="16.5" customHeight="1">
      <c r="B96" s="32"/>
      <c r="C96" s="127" t="s">
        <v>198</v>
      </c>
      <c r="D96" s="127" t="s">
        <v>145</v>
      </c>
      <c r="E96" s="128" t="s">
        <v>866</v>
      </c>
      <c r="F96" s="129" t="s">
        <v>1066</v>
      </c>
      <c r="G96" s="130" t="s">
        <v>478</v>
      </c>
      <c r="H96" s="131">
        <v>6</v>
      </c>
      <c r="I96" s="132"/>
      <c r="J96" s="133">
        <f>ROUND(I96*H96,2)</f>
        <v>0</v>
      </c>
      <c r="K96" s="129" t="s">
        <v>19</v>
      </c>
      <c r="L96" s="32"/>
      <c r="M96" s="134" t="s">
        <v>19</v>
      </c>
      <c r="N96" s="135" t="s">
        <v>43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590</v>
      </c>
      <c r="AT96" s="138" t="s">
        <v>145</v>
      </c>
      <c r="AU96" s="138" t="s">
        <v>82</v>
      </c>
      <c r="AY96" s="17" t="s">
        <v>142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80</v>
      </c>
      <c r="BK96" s="139">
        <f>ROUND(I96*H96,2)</f>
        <v>0</v>
      </c>
      <c r="BL96" s="17" t="s">
        <v>590</v>
      </c>
      <c r="BM96" s="138" t="s">
        <v>1067</v>
      </c>
    </row>
    <row r="97" spans="2:65" s="1" customFormat="1" ht="11.25">
      <c r="B97" s="32"/>
      <c r="D97" s="140" t="s">
        <v>152</v>
      </c>
      <c r="F97" s="141" t="s">
        <v>1066</v>
      </c>
      <c r="I97" s="142"/>
      <c r="L97" s="32"/>
      <c r="M97" s="143"/>
      <c r="T97" s="53"/>
      <c r="AT97" s="17" t="s">
        <v>152</v>
      </c>
      <c r="AU97" s="17" t="s">
        <v>82</v>
      </c>
    </row>
    <row r="98" spans="2:65" s="1" customFormat="1" ht="16.5" customHeight="1">
      <c r="B98" s="32"/>
      <c r="C98" s="127" t="s">
        <v>177</v>
      </c>
      <c r="D98" s="127" t="s">
        <v>145</v>
      </c>
      <c r="E98" s="128" t="s">
        <v>872</v>
      </c>
      <c r="F98" s="129" t="s">
        <v>1068</v>
      </c>
      <c r="G98" s="130" t="s">
        <v>478</v>
      </c>
      <c r="H98" s="131">
        <v>1</v>
      </c>
      <c r="I98" s="132"/>
      <c r="J98" s="133">
        <f>ROUND(I98*H98,2)</f>
        <v>0</v>
      </c>
      <c r="K98" s="129" t="s">
        <v>19</v>
      </c>
      <c r="L98" s="32"/>
      <c r="M98" s="134" t="s">
        <v>19</v>
      </c>
      <c r="N98" s="135" t="s">
        <v>43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590</v>
      </c>
      <c r="AT98" s="138" t="s">
        <v>145</v>
      </c>
      <c r="AU98" s="138" t="s">
        <v>82</v>
      </c>
      <c r="AY98" s="17" t="s">
        <v>142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80</v>
      </c>
      <c r="BK98" s="139">
        <f>ROUND(I98*H98,2)</f>
        <v>0</v>
      </c>
      <c r="BL98" s="17" t="s">
        <v>590</v>
      </c>
      <c r="BM98" s="138" t="s">
        <v>1069</v>
      </c>
    </row>
    <row r="99" spans="2:65" s="1" customFormat="1" ht="11.25">
      <c r="B99" s="32"/>
      <c r="D99" s="140" t="s">
        <v>152</v>
      </c>
      <c r="F99" s="141" t="s">
        <v>1068</v>
      </c>
      <c r="I99" s="142"/>
      <c r="L99" s="32"/>
      <c r="M99" s="143"/>
      <c r="T99" s="53"/>
      <c r="AT99" s="17" t="s">
        <v>152</v>
      </c>
      <c r="AU99" s="17" t="s">
        <v>82</v>
      </c>
    </row>
    <row r="100" spans="2:65" s="1" customFormat="1" ht="16.5" hidden="1" customHeight="1">
      <c r="B100" s="32"/>
      <c r="C100" s="127" t="s">
        <v>213</v>
      </c>
      <c r="D100" s="127" t="s">
        <v>145</v>
      </c>
      <c r="E100" s="128" t="s">
        <v>877</v>
      </c>
      <c r="F100" s="129" t="s">
        <v>1070</v>
      </c>
      <c r="G100" s="130" t="s">
        <v>1033</v>
      </c>
      <c r="H100" s="131">
        <v>1</v>
      </c>
      <c r="I100" s="132"/>
      <c r="J100" s="133">
        <f>ROUND(I100*H100,2)</f>
        <v>0</v>
      </c>
      <c r="K100" s="129" t="s">
        <v>19</v>
      </c>
      <c r="L100" s="32"/>
      <c r="M100" s="134" t="s">
        <v>19</v>
      </c>
      <c r="N100" s="135" t="s">
        <v>43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590</v>
      </c>
      <c r="AT100" s="138" t="s">
        <v>145</v>
      </c>
      <c r="AU100" s="138" t="s">
        <v>82</v>
      </c>
      <c r="AY100" s="17" t="s">
        <v>142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80</v>
      </c>
      <c r="BK100" s="139">
        <f>ROUND(I100*H100,2)</f>
        <v>0</v>
      </c>
      <c r="BL100" s="17" t="s">
        <v>590</v>
      </c>
      <c r="BM100" s="138" t="s">
        <v>1071</v>
      </c>
    </row>
    <row r="101" spans="2:65" s="1" customFormat="1" ht="11.25" hidden="1">
      <c r="B101" s="32"/>
      <c r="D101" s="140" t="s">
        <v>152</v>
      </c>
      <c r="F101" s="141" t="s">
        <v>1070</v>
      </c>
      <c r="I101" s="142"/>
      <c r="L101" s="32"/>
      <c r="M101" s="177"/>
      <c r="N101" s="178"/>
      <c r="O101" s="178"/>
      <c r="P101" s="178"/>
      <c r="Q101" s="178"/>
      <c r="R101" s="178"/>
      <c r="S101" s="178"/>
      <c r="T101" s="179"/>
      <c r="AT101" s="17" t="s">
        <v>152</v>
      </c>
      <c r="AU101" s="17" t="s">
        <v>82</v>
      </c>
    </row>
    <row r="102" spans="2:65" s="1" customFormat="1" ht="6.95" customHeight="1"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2"/>
    </row>
  </sheetData>
  <sheetProtection algorithmName="SHA-512" hashValue="NL8bw2vlVUAV3B8Nb2iOVDUWGKEZxJt+ILFhJCsfq3rR8L6rthauZWoOVtzIXzoVgS+Ru76qv6FfUhI7EAomKg==" saltValue="uKxBvzKmJwVrOvDV+Q0clI+QBZCtrtSdH9Nh7hXIP5tANUgx6/AIma1bNbhnTlweydeCAujB8KNLIvoXreImiw==" spinCount="100000" sheet="1" objects="1" scenarios="1" formatColumns="0" formatRows="0" autoFilter="0"/>
  <autoFilter ref="C80:K101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41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92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2" t="str">
        <f>'Rekapitulace stavby'!K6</f>
        <v>Modernizace učeben ZŠ Slezská Ostrava II (PD, AD, IČ)</v>
      </c>
      <c r="F7" s="303"/>
      <c r="G7" s="303"/>
      <c r="H7" s="303"/>
      <c r="L7" s="20"/>
    </row>
    <row r="8" spans="2:46" s="1" customFormat="1" ht="12" customHeight="1">
      <c r="B8" s="32"/>
      <c r="D8" s="27" t="s">
        <v>93</v>
      </c>
      <c r="L8" s="32"/>
    </row>
    <row r="9" spans="2:46" s="1" customFormat="1" ht="16.5" customHeight="1">
      <c r="B9" s="32"/>
      <c r="E9" s="265" t="s">
        <v>1072</v>
      </c>
      <c r="F9" s="304"/>
      <c r="G9" s="304"/>
      <c r="H9" s="30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30. 11. 2021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5" t="str">
        <f>'Rekapitulace stavby'!E14</f>
        <v>Vyplň údaj</v>
      </c>
      <c r="F18" s="286"/>
      <c r="G18" s="286"/>
      <c r="H18" s="28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1" t="s">
        <v>19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ROUND(J99,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ROUND((SUM(BE99:BE414)),  2)</f>
        <v>0</v>
      </c>
      <c r="I33" s="89">
        <v>0.21</v>
      </c>
      <c r="J33" s="88">
        <f>ROUND(((SUM(BE99:BE414))*I33),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ROUND((SUM(BF99:BF414)),  2)</f>
        <v>0</v>
      </c>
      <c r="I34" s="89">
        <v>0.15</v>
      </c>
      <c r="J34" s="88">
        <f>ROUND(((SUM(BF99:BF414))*I34),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ROUND((SUM(BG99:BG414)),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ROUND((SUM(BH99:BH414)),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ROUND((SUM(BI99:BI414)),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95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2" t="str">
        <f>E7</f>
        <v>Modernizace učeben ZŠ Slezská Ostrava II (PD, AD, IČ)</v>
      </c>
      <c r="F48" s="303"/>
      <c r="G48" s="303"/>
      <c r="H48" s="303"/>
      <c r="L48" s="32"/>
    </row>
    <row r="49" spans="2:47" s="1" customFormat="1" ht="12" customHeight="1">
      <c r="B49" s="32"/>
      <c r="C49" s="27" t="s">
        <v>93</v>
      </c>
      <c r="L49" s="32"/>
    </row>
    <row r="50" spans="2:47" s="1" customFormat="1" ht="16.5" customHeight="1">
      <c r="B50" s="32"/>
      <c r="E50" s="265" t="str">
        <f>E9</f>
        <v>33 - ZŠ Pěší - Pracovní dílny - stavební část</v>
      </c>
      <c r="F50" s="304"/>
      <c r="G50" s="304"/>
      <c r="H50" s="304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Slezská Ostrava</v>
      </c>
      <c r="I52" s="27" t="s">
        <v>23</v>
      </c>
      <c r="J52" s="49" t="str">
        <f>IF(J12="","",J12)</f>
        <v>30. 11. 2021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Městský obvod Slezská Ostrava</v>
      </c>
      <c r="I54" s="27" t="s">
        <v>31</v>
      </c>
      <c r="J54" s="30" t="str">
        <f>E21</f>
        <v>Kapego projekt s.r.o.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Pavel Klus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96</v>
      </c>
      <c r="D57" s="90"/>
      <c r="E57" s="90"/>
      <c r="F57" s="90"/>
      <c r="G57" s="90"/>
      <c r="H57" s="90"/>
      <c r="I57" s="90"/>
      <c r="J57" s="97" t="s">
        <v>97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J99</f>
        <v>0</v>
      </c>
      <c r="L59" s="32"/>
      <c r="AU59" s="17" t="s">
        <v>98</v>
      </c>
    </row>
    <row r="60" spans="2:47" s="8" customFormat="1" ht="24.95" customHeight="1">
      <c r="B60" s="99"/>
      <c r="D60" s="100" t="s">
        <v>99</v>
      </c>
      <c r="E60" s="101"/>
      <c r="F60" s="101"/>
      <c r="G60" s="101"/>
      <c r="H60" s="101"/>
      <c r="I60" s="101"/>
      <c r="J60" s="102">
        <f>J100</f>
        <v>0</v>
      </c>
      <c r="L60" s="99"/>
    </row>
    <row r="61" spans="2:47" s="9" customFormat="1" ht="19.899999999999999" customHeight="1">
      <c r="B61" s="103"/>
      <c r="D61" s="104" t="s">
        <v>102</v>
      </c>
      <c r="E61" s="105"/>
      <c r="F61" s="105"/>
      <c r="G61" s="105"/>
      <c r="H61" s="105"/>
      <c r="I61" s="105"/>
      <c r="J61" s="106">
        <f>J101</f>
        <v>0</v>
      </c>
      <c r="L61" s="103"/>
    </row>
    <row r="62" spans="2:47" s="9" customFormat="1" ht="19.899999999999999" customHeight="1">
      <c r="B62" s="103"/>
      <c r="D62" s="104" t="s">
        <v>103</v>
      </c>
      <c r="E62" s="105"/>
      <c r="F62" s="105"/>
      <c r="G62" s="105"/>
      <c r="H62" s="105"/>
      <c r="I62" s="105"/>
      <c r="J62" s="106">
        <f>J132</f>
        <v>0</v>
      </c>
      <c r="L62" s="103"/>
    </row>
    <row r="63" spans="2:47" s="9" customFormat="1" ht="19.899999999999999" customHeight="1">
      <c r="B63" s="103"/>
      <c r="D63" s="104" t="s">
        <v>104</v>
      </c>
      <c r="E63" s="105"/>
      <c r="F63" s="105"/>
      <c r="G63" s="105"/>
      <c r="H63" s="105"/>
      <c r="I63" s="105"/>
      <c r="J63" s="106">
        <f>J170</f>
        <v>0</v>
      </c>
      <c r="L63" s="103"/>
    </row>
    <row r="64" spans="2:47" s="9" customFormat="1" ht="19.899999999999999" customHeight="1">
      <c r="B64" s="103"/>
      <c r="D64" s="104" t="s">
        <v>105</v>
      </c>
      <c r="E64" s="105"/>
      <c r="F64" s="105"/>
      <c r="G64" s="105"/>
      <c r="H64" s="105"/>
      <c r="I64" s="105"/>
      <c r="J64" s="106">
        <f>J184</f>
        <v>0</v>
      </c>
      <c r="L64" s="103"/>
    </row>
    <row r="65" spans="2:12" s="8" customFormat="1" ht="24.95" customHeight="1">
      <c r="B65" s="99"/>
      <c r="D65" s="100" t="s">
        <v>106</v>
      </c>
      <c r="E65" s="101"/>
      <c r="F65" s="101"/>
      <c r="G65" s="101"/>
      <c r="H65" s="101"/>
      <c r="I65" s="101"/>
      <c r="J65" s="102">
        <f>J188</f>
        <v>0</v>
      </c>
      <c r="L65" s="99"/>
    </row>
    <row r="66" spans="2:12" s="9" customFormat="1" ht="19.899999999999999" customHeight="1">
      <c r="B66" s="103"/>
      <c r="D66" s="104" t="s">
        <v>108</v>
      </c>
      <c r="E66" s="105"/>
      <c r="F66" s="105"/>
      <c r="G66" s="105"/>
      <c r="H66" s="105"/>
      <c r="I66" s="105"/>
      <c r="J66" s="106">
        <f>J189</f>
        <v>0</v>
      </c>
      <c r="L66" s="103"/>
    </row>
    <row r="67" spans="2:12" s="9" customFormat="1" ht="19.899999999999999" customHeight="1">
      <c r="B67" s="103"/>
      <c r="D67" s="104" t="s">
        <v>109</v>
      </c>
      <c r="E67" s="105"/>
      <c r="F67" s="105"/>
      <c r="G67" s="105"/>
      <c r="H67" s="105"/>
      <c r="I67" s="105"/>
      <c r="J67" s="106">
        <f>J201</f>
        <v>0</v>
      </c>
      <c r="L67" s="103"/>
    </row>
    <row r="68" spans="2:12" s="9" customFormat="1" ht="19.899999999999999" customHeight="1">
      <c r="B68" s="103"/>
      <c r="D68" s="104" t="s">
        <v>110</v>
      </c>
      <c r="E68" s="105"/>
      <c r="F68" s="105"/>
      <c r="G68" s="105"/>
      <c r="H68" s="105"/>
      <c r="I68" s="105"/>
      <c r="J68" s="106">
        <f>J214</f>
        <v>0</v>
      </c>
      <c r="L68" s="103"/>
    </row>
    <row r="69" spans="2:12" s="9" customFormat="1" ht="19.899999999999999" customHeight="1">
      <c r="B69" s="103"/>
      <c r="D69" s="104" t="s">
        <v>111</v>
      </c>
      <c r="E69" s="105"/>
      <c r="F69" s="105"/>
      <c r="G69" s="105"/>
      <c r="H69" s="105"/>
      <c r="I69" s="105"/>
      <c r="J69" s="106">
        <f>J230</f>
        <v>0</v>
      </c>
      <c r="L69" s="103"/>
    </row>
    <row r="70" spans="2:12" s="9" customFormat="1" ht="19.899999999999999" customHeight="1">
      <c r="B70" s="103"/>
      <c r="D70" s="104" t="s">
        <v>116</v>
      </c>
      <c r="E70" s="105"/>
      <c r="F70" s="105"/>
      <c r="G70" s="105"/>
      <c r="H70" s="105"/>
      <c r="I70" s="105"/>
      <c r="J70" s="106">
        <f>J262</f>
        <v>0</v>
      </c>
      <c r="L70" s="103"/>
    </row>
    <row r="71" spans="2:12" s="9" customFormat="1" ht="19.899999999999999" customHeight="1">
      <c r="B71" s="103"/>
      <c r="D71" s="104" t="s">
        <v>117</v>
      </c>
      <c r="E71" s="105"/>
      <c r="F71" s="105"/>
      <c r="G71" s="105"/>
      <c r="H71" s="105"/>
      <c r="I71" s="105"/>
      <c r="J71" s="106">
        <f>J281</f>
        <v>0</v>
      </c>
      <c r="L71" s="103"/>
    </row>
    <row r="72" spans="2:12" s="9" customFormat="1" ht="19.899999999999999" customHeight="1">
      <c r="B72" s="103"/>
      <c r="D72" s="104" t="s">
        <v>119</v>
      </c>
      <c r="E72" s="105"/>
      <c r="F72" s="105"/>
      <c r="G72" s="105"/>
      <c r="H72" s="105"/>
      <c r="I72" s="105"/>
      <c r="J72" s="106">
        <f>J305</f>
        <v>0</v>
      </c>
      <c r="L72" s="103"/>
    </row>
    <row r="73" spans="2:12" s="9" customFormat="1" ht="19.899999999999999" customHeight="1">
      <c r="B73" s="103"/>
      <c r="D73" s="104" t="s">
        <v>1073</v>
      </c>
      <c r="E73" s="105"/>
      <c r="F73" s="105"/>
      <c r="G73" s="105"/>
      <c r="H73" s="105"/>
      <c r="I73" s="105"/>
      <c r="J73" s="106">
        <f>J311</f>
        <v>0</v>
      </c>
      <c r="L73" s="103"/>
    </row>
    <row r="74" spans="2:12" s="9" customFormat="1" ht="19.899999999999999" customHeight="1">
      <c r="B74" s="103"/>
      <c r="D74" s="104" t="s">
        <v>120</v>
      </c>
      <c r="E74" s="105"/>
      <c r="F74" s="105"/>
      <c r="G74" s="105"/>
      <c r="H74" s="105"/>
      <c r="I74" s="105"/>
      <c r="J74" s="106">
        <f>J317</f>
        <v>0</v>
      </c>
      <c r="L74" s="103"/>
    </row>
    <row r="75" spans="2:12" s="9" customFormat="1" ht="19.899999999999999" customHeight="1">
      <c r="B75" s="103"/>
      <c r="D75" s="104" t="s">
        <v>121</v>
      </c>
      <c r="E75" s="105"/>
      <c r="F75" s="105"/>
      <c r="G75" s="105"/>
      <c r="H75" s="105"/>
      <c r="I75" s="105"/>
      <c r="J75" s="106">
        <f>J343</f>
        <v>0</v>
      </c>
      <c r="L75" s="103"/>
    </row>
    <row r="76" spans="2:12" s="9" customFormat="1" ht="19.899999999999999" customHeight="1">
      <c r="B76" s="103"/>
      <c r="D76" s="104" t="s">
        <v>123</v>
      </c>
      <c r="E76" s="105"/>
      <c r="F76" s="105"/>
      <c r="G76" s="105"/>
      <c r="H76" s="105"/>
      <c r="I76" s="105"/>
      <c r="J76" s="106">
        <f>J376</f>
        <v>0</v>
      </c>
      <c r="L76" s="103"/>
    </row>
    <row r="77" spans="2:12" s="8" customFormat="1" ht="24.95" customHeight="1">
      <c r="B77" s="99"/>
      <c r="D77" s="100" t="s">
        <v>124</v>
      </c>
      <c r="E77" s="101"/>
      <c r="F77" s="101"/>
      <c r="G77" s="101"/>
      <c r="H77" s="101"/>
      <c r="I77" s="101"/>
      <c r="J77" s="102">
        <f>J404</f>
        <v>0</v>
      </c>
      <c r="L77" s="99"/>
    </row>
    <row r="78" spans="2:12" s="9" customFormat="1" ht="19.899999999999999" customHeight="1">
      <c r="B78" s="103"/>
      <c r="D78" s="104" t="s">
        <v>125</v>
      </c>
      <c r="E78" s="105"/>
      <c r="F78" s="105"/>
      <c r="G78" s="105"/>
      <c r="H78" s="105"/>
      <c r="I78" s="105"/>
      <c r="J78" s="106">
        <f>J405</f>
        <v>0</v>
      </c>
      <c r="L78" s="103"/>
    </row>
    <row r="79" spans="2:12" s="9" customFormat="1" ht="19.899999999999999" customHeight="1">
      <c r="B79" s="103"/>
      <c r="D79" s="104" t="s">
        <v>126</v>
      </c>
      <c r="E79" s="105"/>
      <c r="F79" s="105"/>
      <c r="G79" s="105"/>
      <c r="H79" s="105"/>
      <c r="I79" s="105"/>
      <c r="J79" s="106">
        <f>J408</f>
        <v>0</v>
      </c>
      <c r="L79" s="103"/>
    </row>
    <row r="80" spans="2:12" s="1" customFormat="1" ht="21.75" customHeight="1">
      <c r="B80" s="32"/>
      <c r="L80" s="32"/>
    </row>
    <row r="81" spans="2:12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2"/>
    </row>
    <row r="85" spans="2:12" s="1" customFormat="1" ht="6.95" customHeight="1"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32"/>
    </row>
    <row r="86" spans="2:12" s="1" customFormat="1" ht="24.95" customHeight="1">
      <c r="B86" s="32"/>
      <c r="C86" s="21" t="s">
        <v>127</v>
      </c>
      <c r="L86" s="32"/>
    </row>
    <row r="87" spans="2:12" s="1" customFormat="1" ht="6.95" customHeight="1">
      <c r="B87" s="32"/>
      <c r="L87" s="32"/>
    </row>
    <row r="88" spans="2:12" s="1" customFormat="1" ht="12" customHeight="1">
      <c r="B88" s="32"/>
      <c r="C88" s="27" t="s">
        <v>16</v>
      </c>
      <c r="L88" s="32"/>
    </row>
    <row r="89" spans="2:12" s="1" customFormat="1" ht="16.5" customHeight="1">
      <c r="B89" s="32"/>
      <c r="E89" s="302" t="str">
        <f>E7</f>
        <v>Modernizace učeben ZŠ Slezská Ostrava II (PD, AD, IČ)</v>
      </c>
      <c r="F89" s="303"/>
      <c r="G89" s="303"/>
      <c r="H89" s="303"/>
      <c r="L89" s="32"/>
    </row>
    <row r="90" spans="2:12" s="1" customFormat="1" ht="12" customHeight="1">
      <c r="B90" s="32"/>
      <c r="C90" s="27" t="s">
        <v>93</v>
      </c>
      <c r="L90" s="32"/>
    </row>
    <row r="91" spans="2:12" s="1" customFormat="1" ht="16.5" customHeight="1">
      <c r="B91" s="32"/>
      <c r="E91" s="265" t="str">
        <f>E9</f>
        <v>33 - ZŠ Pěší - Pracovní dílny - stavební část</v>
      </c>
      <c r="F91" s="304"/>
      <c r="G91" s="304"/>
      <c r="H91" s="304"/>
      <c r="L91" s="32"/>
    </row>
    <row r="92" spans="2:12" s="1" customFormat="1" ht="6.95" customHeight="1">
      <c r="B92" s="32"/>
      <c r="L92" s="32"/>
    </row>
    <row r="93" spans="2:12" s="1" customFormat="1" ht="12" customHeight="1">
      <c r="B93" s="32"/>
      <c r="C93" s="27" t="s">
        <v>21</v>
      </c>
      <c r="F93" s="25" t="str">
        <f>F12</f>
        <v>Slezská Ostrava</v>
      </c>
      <c r="I93" s="27" t="s">
        <v>23</v>
      </c>
      <c r="J93" s="49" t="str">
        <f>IF(J12="","",J12)</f>
        <v>30. 11. 2021</v>
      </c>
      <c r="L93" s="32"/>
    </row>
    <row r="94" spans="2:12" s="1" customFormat="1" ht="6.95" customHeight="1">
      <c r="B94" s="32"/>
      <c r="L94" s="32"/>
    </row>
    <row r="95" spans="2:12" s="1" customFormat="1" ht="15.2" customHeight="1">
      <c r="B95" s="32"/>
      <c r="C95" s="27" t="s">
        <v>25</v>
      </c>
      <c r="F95" s="25" t="str">
        <f>E15</f>
        <v>Městský obvod Slezská Ostrava</v>
      </c>
      <c r="I95" s="27" t="s">
        <v>31</v>
      </c>
      <c r="J95" s="30" t="str">
        <f>E21</f>
        <v>Kapego projekt s.r.o.</v>
      </c>
      <c r="L95" s="32"/>
    </row>
    <row r="96" spans="2:12" s="1" customFormat="1" ht="15.2" customHeight="1">
      <c r="B96" s="32"/>
      <c r="C96" s="27" t="s">
        <v>29</v>
      </c>
      <c r="F96" s="25" t="str">
        <f>IF(E18="","",E18)</f>
        <v>Vyplň údaj</v>
      </c>
      <c r="I96" s="27" t="s">
        <v>34</v>
      </c>
      <c r="J96" s="30" t="str">
        <f>E24</f>
        <v>Pavel Klus</v>
      </c>
      <c r="L96" s="32"/>
    </row>
    <row r="97" spans="2:65" s="1" customFormat="1" ht="10.35" customHeight="1">
      <c r="B97" s="32"/>
      <c r="L97" s="32"/>
    </row>
    <row r="98" spans="2:65" s="10" customFormat="1" ht="29.25" customHeight="1">
      <c r="B98" s="107"/>
      <c r="C98" s="108" t="s">
        <v>128</v>
      </c>
      <c r="D98" s="109" t="s">
        <v>57</v>
      </c>
      <c r="E98" s="109" t="s">
        <v>53</v>
      </c>
      <c r="F98" s="109" t="s">
        <v>54</v>
      </c>
      <c r="G98" s="109" t="s">
        <v>129</v>
      </c>
      <c r="H98" s="109" t="s">
        <v>130</v>
      </c>
      <c r="I98" s="109" t="s">
        <v>131</v>
      </c>
      <c r="J98" s="109" t="s">
        <v>97</v>
      </c>
      <c r="K98" s="110" t="s">
        <v>132</v>
      </c>
      <c r="L98" s="107"/>
      <c r="M98" s="56" t="s">
        <v>19</v>
      </c>
      <c r="N98" s="57" t="s">
        <v>42</v>
      </c>
      <c r="O98" s="57" t="s">
        <v>133</v>
      </c>
      <c r="P98" s="57" t="s">
        <v>134</v>
      </c>
      <c r="Q98" s="57" t="s">
        <v>135</v>
      </c>
      <c r="R98" s="57" t="s">
        <v>136</v>
      </c>
      <c r="S98" s="57" t="s">
        <v>137</v>
      </c>
      <c r="T98" s="58" t="s">
        <v>138</v>
      </c>
    </row>
    <row r="99" spans="2:65" s="1" customFormat="1" ht="22.9" customHeight="1">
      <c r="B99" s="32"/>
      <c r="C99" s="61" t="s">
        <v>139</v>
      </c>
      <c r="J99" s="111">
        <f>BK99</f>
        <v>0</v>
      </c>
      <c r="L99" s="32"/>
      <c r="M99" s="59"/>
      <c r="N99" s="50"/>
      <c r="O99" s="50"/>
      <c r="P99" s="112">
        <f>P100+P188+P404</f>
        <v>0</v>
      </c>
      <c r="Q99" s="50"/>
      <c r="R99" s="112">
        <f>R100+R188+R404</f>
        <v>11.104865079999998</v>
      </c>
      <c r="S99" s="50"/>
      <c r="T99" s="113">
        <f>T100+T188+T404</f>
        <v>10.8735629</v>
      </c>
      <c r="AT99" s="17" t="s">
        <v>71</v>
      </c>
      <c r="AU99" s="17" t="s">
        <v>98</v>
      </c>
      <c r="BK99" s="114">
        <f>BK100+BK188+BK404</f>
        <v>0</v>
      </c>
    </row>
    <row r="100" spans="2:65" s="11" customFormat="1" ht="25.9" customHeight="1">
      <c r="B100" s="115"/>
      <c r="D100" s="116" t="s">
        <v>71</v>
      </c>
      <c r="E100" s="117" t="s">
        <v>140</v>
      </c>
      <c r="F100" s="117" t="s">
        <v>141</v>
      </c>
      <c r="I100" s="118"/>
      <c r="J100" s="119">
        <f>BK100</f>
        <v>0</v>
      </c>
      <c r="L100" s="115"/>
      <c r="M100" s="120"/>
      <c r="P100" s="121">
        <f>P101+P132+P170+P184</f>
        <v>0</v>
      </c>
      <c r="R100" s="121">
        <f>R101+R132+R170+R184</f>
        <v>8.7935625999999978</v>
      </c>
      <c r="T100" s="122">
        <f>T101+T132+T170+T184</f>
        <v>6.7099379999999993</v>
      </c>
      <c r="AR100" s="116" t="s">
        <v>80</v>
      </c>
      <c r="AT100" s="123" t="s">
        <v>71</v>
      </c>
      <c r="AU100" s="123" t="s">
        <v>72</v>
      </c>
      <c r="AY100" s="116" t="s">
        <v>142</v>
      </c>
      <c r="BK100" s="124">
        <f>BK101+BK132+BK170+BK184</f>
        <v>0</v>
      </c>
    </row>
    <row r="101" spans="2:65" s="11" customFormat="1" ht="22.9" customHeight="1">
      <c r="B101" s="115"/>
      <c r="D101" s="116" t="s">
        <v>71</v>
      </c>
      <c r="E101" s="125" t="s">
        <v>188</v>
      </c>
      <c r="F101" s="125" t="s">
        <v>233</v>
      </c>
      <c r="I101" s="118"/>
      <c r="J101" s="126">
        <f>BK101</f>
        <v>0</v>
      </c>
      <c r="L101" s="115"/>
      <c r="M101" s="120"/>
      <c r="P101" s="121">
        <f>SUM(P102:P131)</f>
        <v>0</v>
      </c>
      <c r="R101" s="121">
        <f>SUM(R102:R131)</f>
        <v>8.7825149999999983</v>
      </c>
      <c r="T101" s="122">
        <f>SUM(T102:T131)</f>
        <v>0</v>
      </c>
      <c r="AR101" s="116" t="s">
        <v>80</v>
      </c>
      <c r="AT101" s="123" t="s">
        <v>71</v>
      </c>
      <c r="AU101" s="123" t="s">
        <v>80</v>
      </c>
      <c r="AY101" s="116" t="s">
        <v>142</v>
      </c>
      <c r="BK101" s="124">
        <f>SUM(BK102:BK131)</f>
        <v>0</v>
      </c>
    </row>
    <row r="102" spans="2:65" s="1" customFormat="1" ht="24.2" customHeight="1">
      <c r="B102" s="32"/>
      <c r="C102" s="127" t="s">
        <v>80</v>
      </c>
      <c r="D102" s="127" t="s">
        <v>145</v>
      </c>
      <c r="E102" s="128" t="s">
        <v>273</v>
      </c>
      <c r="F102" s="129" t="s">
        <v>274</v>
      </c>
      <c r="G102" s="130" t="s">
        <v>191</v>
      </c>
      <c r="H102" s="131">
        <v>4.5</v>
      </c>
      <c r="I102" s="132"/>
      <c r="J102" s="133">
        <f>ROUND(I102*H102,2)</f>
        <v>0</v>
      </c>
      <c r="K102" s="129" t="s">
        <v>149</v>
      </c>
      <c r="L102" s="32"/>
      <c r="M102" s="134" t="s">
        <v>19</v>
      </c>
      <c r="N102" s="135" t="s">
        <v>43</v>
      </c>
      <c r="P102" s="136">
        <f>O102*H102</f>
        <v>0</v>
      </c>
      <c r="Q102" s="136">
        <v>4.3830000000000001E-2</v>
      </c>
      <c r="R102" s="136">
        <f>Q102*H102</f>
        <v>0.19723499999999999</v>
      </c>
      <c r="S102" s="136">
        <v>0</v>
      </c>
      <c r="T102" s="137">
        <f>S102*H102</f>
        <v>0</v>
      </c>
      <c r="AR102" s="138" t="s">
        <v>150</v>
      </c>
      <c r="AT102" s="138" t="s">
        <v>145</v>
      </c>
      <c r="AU102" s="138" t="s">
        <v>82</v>
      </c>
      <c r="AY102" s="17" t="s">
        <v>142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80</v>
      </c>
      <c r="BK102" s="139">
        <f>ROUND(I102*H102,2)</f>
        <v>0</v>
      </c>
      <c r="BL102" s="17" t="s">
        <v>150</v>
      </c>
      <c r="BM102" s="138" t="s">
        <v>1074</v>
      </c>
    </row>
    <row r="103" spans="2:65" s="1" customFormat="1" ht="19.5">
      <c r="B103" s="32"/>
      <c r="D103" s="140" t="s">
        <v>152</v>
      </c>
      <c r="F103" s="141" t="s">
        <v>276</v>
      </c>
      <c r="I103" s="142"/>
      <c r="L103" s="32"/>
      <c r="M103" s="143"/>
      <c r="T103" s="53"/>
      <c r="AT103" s="17" t="s">
        <v>152</v>
      </c>
      <c r="AU103" s="17" t="s">
        <v>82</v>
      </c>
    </row>
    <row r="104" spans="2:65" s="1" customFormat="1" ht="11.25">
      <c r="B104" s="32"/>
      <c r="D104" s="144" t="s">
        <v>154</v>
      </c>
      <c r="F104" s="145" t="s">
        <v>277</v>
      </c>
      <c r="I104" s="142"/>
      <c r="L104" s="32"/>
      <c r="M104" s="143"/>
      <c r="T104" s="53"/>
      <c r="AT104" s="17" t="s">
        <v>154</v>
      </c>
      <c r="AU104" s="17" t="s">
        <v>82</v>
      </c>
    </row>
    <row r="105" spans="2:65" s="12" customFormat="1" ht="11.25">
      <c r="B105" s="146"/>
      <c r="D105" s="140" t="s">
        <v>156</v>
      </c>
      <c r="E105" s="147" t="s">
        <v>19</v>
      </c>
      <c r="F105" s="148" t="s">
        <v>278</v>
      </c>
      <c r="H105" s="147" t="s">
        <v>19</v>
      </c>
      <c r="I105" s="149"/>
      <c r="L105" s="146"/>
      <c r="M105" s="150"/>
      <c r="T105" s="151"/>
      <c r="AT105" s="147" t="s">
        <v>156</v>
      </c>
      <c r="AU105" s="147" t="s">
        <v>82</v>
      </c>
      <c r="AV105" s="12" t="s">
        <v>80</v>
      </c>
      <c r="AW105" s="12" t="s">
        <v>33</v>
      </c>
      <c r="AX105" s="12" t="s">
        <v>72</v>
      </c>
      <c r="AY105" s="147" t="s">
        <v>142</v>
      </c>
    </row>
    <row r="106" spans="2:65" s="13" customFormat="1" ht="11.25">
      <c r="B106" s="152"/>
      <c r="D106" s="140" t="s">
        <v>156</v>
      </c>
      <c r="E106" s="153" t="s">
        <v>19</v>
      </c>
      <c r="F106" s="154" t="s">
        <v>281</v>
      </c>
      <c r="H106" s="155">
        <v>3</v>
      </c>
      <c r="I106" s="156"/>
      <c r="L106" s="152"/>
      <c r="M106" s="157"/>
      <c r="T106" s="158"/>
      <c r="AT106" s="153" t="s">
        <v>156</v>
      </c>
      <c r="AU106" s="153" t="s">
        <v>82</v>
      </c>
      <c r="AV106" s="13" t="s">
        <v>82</v>
      </c>
      <c r="AW106" s="13" t="s">
        <v>33</v>
      </c>
      <c r="AX106" s="13" t="s">
        <v>72</v>
      </c>
      <c r="AY106" s="153" t="s">
        <v>142</v>
      </c>
    </row>
    <row r="107" spans="2:65" s="12" customFormat="1" ht="11.25">
      <c r="B107" s="146"/>
      <c r="D107" s="140" t="s">
        <v>156</v>
      </c>
      <c r="E107" s="147" t="s">
        <v>19</v>
      </c>
      <c r="F107" s="148" t="s">
        <v>280</v>
      </c>
      <c r="H107" s="147" t="s">
        <v>19</v>
      </c>
      <c r="I107" s="149"/>
      <c r="L107" s="146"/>
      <c r="M107" s="150"/>
      <c r="T107" s="151"/>
      <c r="AT107" s="147" t="s">
        <v>156</v>
      </c>
      <c r="AU107" s="147" t="s">
        <v>82</v>
      </c>
      <c r="AV107" s="12" t="s">
        <v>80</v>
      </c>
      <c r="AW107" s="12" t="s">
        <v>33</v>
      </c>
      <c r="AX107" s="12" t="s">
        <v>72</v>
      </c>
      <c r="AY107" s="147" t="s">
        <v>142</v>
      </c>
    </row>
    <row r="108" spans="2:65" s="13" customFormat="1" ht="11.25">
      <c r="B108" s="152"/>
      <c r="D108" s="140" t="s">
        <v>156</v>
      </c>
      <c r="E108" s="153" t="s">
        <v>19</v>
      </c>
      <c r="F108" s="154" t="s">
        <v>1075</v>
      </c>
      <c r="H108" s="155">
        <v>1.5</v>
      </c>
      <c r="I108" s="156"/>
      <c r="L108" s="152"/>
      <c r="M108" s="157"/>
      <c r="T108" s="158"/>
      <c r="AT108" s="153" t="s">
        <v>156</v>
      </c>
      <c r="AU108" s="153" t="s">
        <v>82</v>
      </c>
      <c r="AV108" s="13" t="s">
        <v>82</v>
      </c>
      <c r="AW108" s="13" t="s">
        <v>33</v>
      </c>
      <c r="AX108" s="13" t="s">
        <v>72</v>
      </c>
      <c r="AY108" s="153" t="s">
        <v>142</v>
      </c>
    </row>
    <row r="109" spans="2:65" s="14" customFormat="1" ht="11.25">
      <c r="B109" s="159"/>
      <c r="D109" s="140" t="s">
        <v>156</v>
      </c>
      <c r="E109" s="160" t="s">
        <v>19</v>
      </c>
      <c r="F109" s="161" t="s">
        <v>173</v>
      </c>
      <c r="H109" s="162">
        <v>4.5</v>
      </c>
      <c r="I109" s="163"/>
      <c r="L109" s="159"/>
      <c r="M109" s="164"/>
      <c r="T109" s="165"/>
      <c r="AT109" s="160" t="s">
        <v>156</v>
      </c>
      <c r="AU109" s="160" t="s">
        <v>82</v>
      </c>
      <c r="AV109" s="14" t="s">
        <v>150</v>
      </c>
      <c r="AW109" s="14" t="s">
        <v>33</v>
      </c>
      <c r="AX109" s="14" t="s">
        <v>80</v>
      </c>
      <c r="AY109" s="160" t="s">
        <v>142</v>
      </c>
    </row>
    <row r="110" spans="2:65" s="1" customFormat="1" ht="24.2" customHeight="1">
      <c r="B110" s="32"/>
      <c r="C110" s="127" t="s">
        <v>82</v>
      </c>
      <c r="D110" s="127" t="s">
        <v>145</v>
      </c>
      <c r="E110" s="128" t="s">
        <v>297</v>
      </c>
      <c r="F110" s="129" t="s">
        <v>298</v>
      </c>
      <c r="G110" s="130" t="s">
        <v>191</v>
      </c>
      <c r="H110" s="131">
        <v>64.94</v>
      </c>
      <c r="I110" s="132"/>
      <c r="J110" s="133">
        <f>ROUND(I110*H110,2)</f>
        <v>0</v>
      </c>
      <c r="K110" s="129" t="s">
        <v>149</v>
      </c>
      <c r="L110" s="32"/>
      <c r="M110" s="134" t="s">
        <v>19</v>
      </c>
      <c r="N110" s="135" t="s">
        <v>43</v>
      </c>
      <c r="P110" s="136">
        <f>O110*H110</f>
        <v>0</v>
      </c>
      <c r="Q110" s="136">
        <v>0.11</v>
      </c>
      <c r="R110" s="136">
        <f>Q110*H110</f>
        <v>7.1433999999999997</v>
      </c>
      <c r="S110" s="136">
        <v>0</v>
      </c>
      <c r="T110" s="137">
        <f>S110*H110</f>
        <v>0</v>
      </c>
      <c r="AR110" s="138" t="s">
        <v>150</v>
      </c>
      <c r="AT110" s="138" t="s">
        <v>145</v>
      </c>
      <c r="AU110" s="138" t="s">
        <v>82</v>
      </c>
      <c r="AY110" s="17" t="s">
        <v>142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80</v>
      </c>
      <c r="BK110" s="139">
        <f>ROUND(I110*H110,2)</f>
        <v>0</v>
      </c>
      <c r="BL110" s="17" t="s">
        <v>150</v>
      </c>
      <c r="BM110" s="138" t="s">
        <v>1076</v>
      </c>
    </row>
    <row r="111" spans="2:65" s="1" customFormat="1" ht="11.25">
      <c r="B111" s="32"/>
      <c r="D111" s="140" t="s">
        <v>152</v>
      </c>
      <c r="F111" s="141" t="s">
        <v>300</v>
      </c>
      <c r="I111" s="142"/>
      <c r="L111" s="32"/>
      <c r="M111" s="143"/>
      <c r="T111" s="53"/>
      <c r="AT111" s="17" t="s">
        <v>152</v>
      </c>
      <c r="AU111" s="17" t="s">
        <v>82</v>
      </c>
    </row>
    <row r="112" spans="2:65" s="1" customFormat="1" ht="11.25">
      <c r="B112" s="32"/>
      <c r="D112" s="144" t="s">
        <v>154</v>
      </c>
      <c r="F112" s="145" t="s">
        <v>301</v>
      </c>
      <c r="I112" s="142"/>
      <c r="L112" s="32"/>
      <c r="M112" s="143"/>
      <c r="T112" s="53"/>
      <c r="AT112" s="17" t="s">
        <v>154</v>
      </c>
      <c r="AU112" s="17" t="s">
        <v>82</v>
      </c>
    </row>
    <row r="113" spans="2:65" s="12" customFormat="1" ht="11.25">
      <c r="B113" s="146"/>
      <c r="D113" s="140" t="s">
        <v>156</v>
      </c>
      <c r="E113" s="147" t="s">
        <v>19</v>
      </c>
      <c r="F113" s="148" t="s">
        <v>195</v>
      </c>
      <c r="H113" s="147" t="s">
        <v>19</v>
      </c>
      <c r="I113" s="149"/>
      <c r="L113" s="146"/>
      <c r="M113" s="150"/>
      <c r="T113" s="151"/>
      <c r="AT113" s="147" t="s">
        <v>156</v>
      </c>
      <c r="AU113" s="147" t="s">
        <v>82</v>
      </c>
      <c r="AV113" s="12" t="s">
        <v>80</v>
      </c>
      <c r="AW113" s="12" t="s">
        <v>33</v>
      </c>
      <c r="AX113" s="12" t="s">
        <v>72</v>
      </c>
      <c r="AY113" s="147" t="s">
        <v>142</v>
      </c>
    </row>
    <row r="114" spans="2:65" s="13" customFormat="1" ht="11.25">
      <c r="B114" s="152"/>
      <c r="D114" s="140" t="s">
        <v>156</v>
      </c>
      <c r="E114" s="153" t="s">
        <v>19</v>
      </c>
      <c r="F114" s="154" t="s">
        <v>1077</v>
      </c>
      <c r="H114" s="155">
        <v>37.17</v>
      </c>
      <c r="I114" s="156"/>
      <c r="L114" s="152"/>
      <c r="M114" s="157"/>
      <c r="T114" s="158"/>
      <c r="AT114" s="153" t="s">
        <v>156</v>
      </c>
      <c r="AU114" s="153" t="s">
        <v>82</v>
      </c>
      <c r="AV114" s="13" t="s">
        <v>82</v>
      </c>
      <c r="AW114" s="13" t="s">
        <v>33</v>
      </c>
      <c r="AX114" s="13" t="s">
        <v>72</v>
      </c>
      <c r="AY114" s="153" t="s">
        <v>142</v>
      </c>
    </row>
    <row r="115" spans="2:65" s="12" customFormat="1" ht="11.25">
      <c r="B115" s="146"/>
      <c r="D115" s="140" t="s">
        <v>156</v>
      </c>
      <c r="E115" s="147" t="s">
        <v>19</v>
      </c>
      <c r="F115" s="148" t="s">
        <v>1078</v>
      </c>
      <c r="H115" s="147" t="s">
        <v>19</v>
      </c>
      <c r="I115" s="149"/>
      <c r="L115" s="146"/>
      <c r="M115" s="150"/>
      <c r="T115" s="151"/>
      <c r="AT115" s="147" t="s">
        <v>156</v>
      </c>
      <c r="AU115" s="147" t="s">
        <v>82</v>
      </c>
      <c r="AV115" s="12" t="s">
        <v>80</v>
      </c>
      <c r="AW115" s="12" t="s">
        <v>33</v>
      </c>
      <c r="AX115" s="12" t="s">
        <v>72</v>
      </c>
      <c r="AY115" s="147" t="s">
        <v>142</v>
      </c>
    </row>
    <row r="116" spans="2:65" s="13" customFormat="1" ht="11.25">
      <c r="B116" s="152"/>
      <c r="D116" s="140" t="s">
        <v>156</v>
      </c>
      <c r="E116" s="153" t="s">
        <v>19</v>
      </c>
      <c r="F116" s="154" t="s">
        <v>1079</v>
      </c>
      <c r="H116" s="155">
        <v>27.77</v>
      </c>
      <c r="I116" s="156"/>
      <c r="L116" s="152"/>
      <c r="M116" s="157"/>
      <c r="T116" s="158"/>
      <c r="AT116" s="153" t="s">
        <v>156</v>
      </c>
      <c r="AU116" s="153" t="s">
        <v>82</v>
      </c>
      <c r="AV116" s="13" t="s">
        <v>82</v>
      </c>
      <c r="AW116" s="13" t="s">
        <v>33</v>
      </c>
      <c r="AX116" s="13" t="s">
        <v>72</v>
      </c>
      <c r="AY116" s="153" t="s">
        <v>142</v>
      </c>
    </row>
    <row r="117" spans="2:65" s="14" customFormat="1" ht="11.25">
      <c r="B117" s="159"/>
      <c r="D117" s="140" t="s">
        <v>156</v>
      </c>
      <c r="E117" s="160" t="s">
        <v>19</v>
      </c>
      <c r="F117" s="161" t="s">
        <v>173</v>
      </c>
      <c r="H117" s="162">
        <v>64.94</v>
      </c>
      <c r="I117" s="163"/>
      <c r="L117" s="159"/>
      <c r="M117" s="164"/>
      <c r="T117" s="165"/>
      <c r="AT117" s="160" t="s">
        <v>156</v>
      </c>
      <c r="AU117" s="160" t="s">
        <v>82</v>
      </c>
      <c r="AV117" s="14" t="s">
        <v>150</v>
      </c>
      <c r="AW117" s="14" t="s">
        <v>33</v>
      </c>
      <c r="AX117" s="14" t="s">
        <v>80</v>
      </c>
      <c r="AY117" s="160" t="s">
        <v>142</v>
      </c>
    </row>
    <row r="118" spans="2:65" s="1" customFormat="1" ht="24.2" customHeight="1">
      <c r="B118" s="32"/>
      <c r="C118" s="127" t="s">
        <v>143</v>
      </c>
      <c r="D118" s="127" t="s">
        <v>145</v>
      </c>
      <c r="E118" s="128" t="s">
        <v>303</v>
      </c>
      <c r="F118" s="129" t="s">
        <v>304</v>
      </c>
      <c r="G118" s="130" t="s">
        <v>191</v>
      </c>
      <c r="H118" s="131">
        <v>129.88</v>
      </c>
      <c r="I118" s="132"/>
      <c r="J118" s="133">
        <f>ROUND(I118*H118,2)</f>
        <v>0</v>
      </c>
      <c r="K118" s="129" t="s">
        <v>149</v>
      </c>
      <c r="L118" s="32"/>
      <c r="M118" s="134" t="s">
        <v>19</v>
      </c>
      <c r="N118" s="135" t="s">
        <v>43</v>
      </c>
      <c r="P118" s="136">
        <f>O118*H118</f>
        <v>0</v>
      </c>
      <c r="Q118" s="136">
        <v>1.0999999999999999E-2</v>
      </c>
      <c r="R118" s="136">
        <f>Q118*H118</f>
        <v>1.4286799999999999</v>
      </c>
      <c r="S118" s="136">
        <v>0</v>
      </c>
      <c r="T118" s="137">
        <f>S118*H118</f>
        <v>0</v>
      </c>
      <c r="AR118" s="138" t="s">
        <v>150</v>
      </c>
      <c r="AT118" s="138" t="s">
        <v>145</v>
      </c>
      <c r="AU118" s="138" t="s">
        <v>82</v>
      </c>
      <c r="AY118" s="17" t="s">
        <v>142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80</v>
      </c>
      <c r="BK118" s="139">
        <f>ROUND(I118*H118,2)</f>
        <v>0</v>
      </c>
      <c r="BL118" s="17" t="s">
        <v>150</v>
      </c>
      <c r="BM118" s="138" t="s">
        <v>1080</v>
      </c>
    </row>
    <row r="119" spans="2:65" s="1" customFormat="1" ht="19.5">
      <c r="B119" s="32"/>
      <c r="D119" s="140" t="s">
        <v>152</v>
      </c>
      <c r="F119" s="141" t="s">
        <v>306</v>
      </c>
      <c r="I119" s="142"/>
      <c r="L119" s="32"/>
      <c r="M119" s="143"/>
      <c r="T119" s="53"/>
      <c r="AT119" s="17" t="s">
        <v>152</v>
      </c>
      <c r="AU119" s="17" t="s">
        <v>82</v>
      </c>
    </row>
    <row r="120" spans="2:65" s="1" customFormat="1" ht="11.25">
      <c r="B120" s="32"/>
      <c r="D120" s="144" t="s">
        <v>154</v>
      </c>
      <c r="F120" s="145" t="s">
        <v>307</v>
      </c>
      <c r="I120" s="142"/>
      <c r="L120" s="32"/>
      <c r="M120" s="143"/>
      <c r="T120" s="53"/>
      <c r="AT120" s="17" t="s">
        <v>154</v>
      </c>
      <c r="AU120" s="17" t="s">
        <v>82</v>
      </c>
    </row>
    <row r="121" spans="2:65" s="12" customFormat="1" ht="11.25">
      <c r="B121" s="146"/>
      <c r="D121" s="140" t="s">
        <v>156</v>
      </c>
      <c r="E121" s="147" t="s">
        <v>19</v>
      </c>
      <c r="F121" s="148" t="s">
        <v>195</v>
      </c>
      <c r="H121" s="147" t="s">
        <v>19</v>
      </c>
      <c r="I121" s="149"/>
      <c r="L121" s="146"/>
      <c r="M121" s="150"/>
      <c r="T121" s="151"/>
      <c r="AT121" s="147" t="s">
        <v>156</v>
      </c>
      <c r="AU121" s="147" t="s">
        <v>82</v>
      </c>
      <c r="AV121" s="12" t="s">
        <v>80</v>
      </c>
      <c r="AW121" s="12" t="s">
        <v>33</v>
      </c>
      <c r="AX121" s="12" t="s">
        <v>72</v>
      </c>
      <c r="AY121" s="147" t="s">
        <v>142</v>
      </c>
    </row>
    <row r="122" spans="2:65" s="13" customFormat="1" ht="11.25">
      <c r="B122" s="152"/>
      <c r="D122" s="140" t="s">
        <v>156</v>
      </c>
      <c r="E122" s="153" t="s">
        <v>19</v>
      </c>
      <c r="F122" s="154" t="s">
        <v>1077</v>
      </c>
      <c r="H122" s="155">
        <v>37.17</v>
      </c>
      <c r="I122" s="156"/>
      <c r="L122" s="152"/>
      <c r="M122" s="157"/>
      <c r="T122" s="158"/>
      <c r="AT122" s="153" t="s">
        <v>156</v>
      </c>
      <c r="AU122" s="153" t="s">
        <v>82</v>
      </c>
      <c r="AV122" s="13" t="s">
        <v>82</v>
      </c>
      <c r="AW122" s="13" t="s">
        <v>33</v>
      </c>
      <c r="AX122" s="13" t="s">
        <v>72</v>
      </c>
      <c r="AY122" s="153" t="s">
        <v>142</v>
      </c>
    </row>
    <row r="123" spans="2:65" s="12" customFormat="1" ht="11.25">
      <c r="B123" s="146"/>
      <c r="D123" s="140" t="s">
        <v>156</v>
      </c>
      <c r="E123" s="147" t="s">
        <v>19</v>
      </c>
      <c r="F123" s="148" t="s">
        <v>1078</v>
      </c>
      <c r="H123" s="147" t="s">
        <v>19</v>
      </c>
      <c r="I123" s="149"/>
      <c r="L123" s="146"/>
      <c r="M123" s="150"/>
      <c r="T123" s="151"/>
      <c r="AT123" s="147" t="s">
        <v>156</v>
      </c>
      <c r="AU123" s="147" t="s">
        <v>82</v>
      </c>
      <c r="AV123" s="12" t="s">
        <v>80</v>
      </c>
      <c r="AW123" s="12" t="s">
        <v>33</v>
      </c>
      <c r="AX123" s="12" t="s">
        <v>72</v>
      </c>
      <c r="AY123" s="147" t="s">
        <v>142</v>
      </c>
    </row>
    <row r="124" spans="2:65" s="13" customFormat="1" ht="11.25">
      <c r="B124" s="152"/>
      <c r="D124" s="140" t="s">
        <v>156</v>
      </c>
      <c r="E124" s="153" t="s">
        <v>19</v>
      </c>
      <c r="F124" s="154" t="s">
        <v>1079</v>
      </c>
      <c r="H124" s="155">
        <v>27.77</v>
      </c>
      <c r="I124" s="156"/>
      <c r="L124" s="152"/>
      <c r="M124" s="157"/>
      <c r="T124" s="158"/>
      <c r="AT124" s="153" t="s">
        <v>156</v>
      </c>
      <c r="AU124" s="153" t="s">
        <v>82</v>
      </c>
      <c r="AV124" s="13" t="s">
        <v>82</v>
      </c>
      <c r="AW124" s="13" t="s">
        <v>33</v>
      </c>
      <c r="AX124" s="13" t="s">
        <v>72</v>
      </c>
      <c r="AY124" s="153" t="s">
        <v>142</v>
      </c>
    </row>
    <row r="125" spans="2:65" s="14" customFormat="1" ht="11.25">
      <c r="B125" s="159"/>
      <c r="D125" s="140" t="s">
        <v>156</v>
      </c>
      <c r="E125" s="160" t="s">
        <v>19</v>
      </c>
      <c r="F125" s="161" t="s">
        <v>173</v>
      </c>
      <c r="H125" s="162">
        <v>64.94</v>
      </c>
      <c r="I125" s="163"/>
      <c r="L125" s="159"/>
      <c r="M125" s="164"/>
      <c r="T125" s="165"/>
      <c r="AT125" s="160" t="s">
        <v>156</v>
      </c>
      <c r="AU125" s="160" t="s">
        <v>82</v>
      </c>
      <c r="AV125" s="14" t="s">
        <v>150</v>
      </c>
      <c r="AW125" s="14" t="s">
        <v>33</v>
      </c>
      <c r="AX125" s="14" t="s">
        <v>72</v>
      </c>
      <c r="AY125" s="160" t="s">
        <v>142</v>
      </c>
    </row>
    <row r="126" spans="2:65" s="13" customFormat="1" ht="11.25">
      <c r="B126" s="152"/>
      <c r="D126" s="140" t="s">
        <v>156</v>
      </c>
      <c r="E126" s="153" t="s">
        <v>19</v>
      </c>
      <c r="F126" s="154" t="s">
        <v>1081</v>
      </c>
      <c r="H126" s="155">
        <v>129.88</v>
      </c>
      <c r="I126" s="156"/>
      <c r="L126" s="152"/>
      <c r="M126" s="157"/>
      <c r="T126" s="158"/>
      <c r="AT126" s="153" t="s">
        <v>156</v>
      </c>
      <c r="AU126" s="153" t="s">
        <v>82</v>
      </c>
      <c r="AV126" s="13" t="s">
        <v>82</v>
      </c>
      <c r="AW126" s="13" t="s">
        <v>33</v>
      </c>
      <c r="AX126" s="13" t="s">
        <v>80</v>
      </c>
      <c r="AY126" s="153" t="s">
        <v>142</v>
      </c>
    </row>
    <row r="127" spans="2:65" s="1" customFormat="1" ht="24.2" customHeight="1">
      <c r="B127" s="32"/>
      <c r="C127" s="127" t="s">
        <v>150</v>
      </c>
      <c r="D127" s="127" t="s">
        <v>145</v>
      </c>
      <c r="E127" s="128" t="s">
        <v>1082</v>
      </c>
      <c r="F127" s="129" t="s">
        <v>1083</v>
      </c>
      <c r="G127" s="130" t="s">
        <v>161</v>
      </c>
      <c r="H127" s="131">
        <v>1</v>
      </c>
      <c r="I127" s="132"/>
      <c r="J127" s="133">
        <f>ROUND(I127*H127,2)</f>
        <v>0</v>
      </c>
      <c r="K127" s="129" t="s">
        <v>149</v>
      </c>
      <c r="L127" s="32"/>
      <c r="M127" s="134" t="s">
        <v>19</v>
      </c>
      <c r="N127" s="135" t="s">
        <v>43</v>
      </c>
      <c r="P127" s="136">
        <f>O127*H127</f>
        <v>0</v>
      </c>
      <c r="Q127" s="136">
        <v>4.8000000000000001E-4</v>
      </c>
      <c r="R127" s="136">
        <f>Q127*H127</f>
        <v>4.8000000000000001E-4</v>
      </c>
      <c r="S127" s="136">
        <v>0</v>
      </c>
      <c r="T127" s="137">
        <f>S127*H127</f>
        <v>0</v>
      </c>
      <c r="AR127" s="138" t="s">
        <v>150</v>
      </c>
      <c r="AT127" s="138" t="s">
        <v>145</v>
      </c>
      <c r="AU127" s="138" t="s">
        <v>82</v>
      </c>
      <c r="AY127" s="17" t="s">
        <v>142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80</v>
      </c>
      <c r="BK127" s="139">
        <f>ROUND(I127*H127,2)</f>
        <v>0</v>
      </c>
      <c r="BL127" s="17" t="s">
        <v>150</v>
      </c>
      <c r="BM127" s="138" t="s">
        <v>1084</v>
      </c>
    </row>
    <row r="128" spans="2:65" s="1" customFormat="1" ht="29.25">
      <c r="B128" s="32"/>
      <c r="D128" s="140" t="s">
        <v>152</v>
      </c>
      <c r="F128" s="141" t="s">
        <v>1085</v>
      </c>
      <c r="I128" s="142"/>
      <c r="L128" s="32"/>
      <c r="M128" s="143"/>
      <c r="T128" s="53"/>
      <c r="AT128" s="17" t="s">
        <v>152</v>
      </c>
      <c r="AU128" s="17" t="s">
        <v>82</v>
      </c>
    </row>
    <row r="129" spans="2:65" s="1" customFormat="1" ht="11.25">
      <c r="B129" s="32"/>
      <c r="D129" s="144" t="s">
        <v>154</v>
      </c>
      <c r="F129" s="145" t="s">
        <v>1086</v>
      </c>
      <c r="I129" s="142"/>
      <c r="L129" s="32"/>
      <c r="M129" s="143"/>
      <c r="T129" s="53"/>
      <c r="AT129" s="17" t="s">
        <v>154</v>
      </c>
      <c r="AU129" s="17" t="s">
        <v>82</v>
      </c>
    </row>
    <row r="130" spans="2:65" s="1" customFormat="1" ht="33" customHeight="1">
      <c r="B130" s="32"/>
      <c r="C130" s="166" t="s">
        <v>180</v>
      </c>
      <c r="D130" s="166" t="s">
        <v>174</v>
      </c>
      <c r="E130" s="167" t="s">
        <v>1087</v>
      </c>
      <c r="F130" s="168" t="s">
        <v>1088</v>
      </c>
      <c r="G130" s="169" t="s">
        <v>161</v>
      </c>
      <c r="H130" s="170">
        <v>1</v>
      </c>
      <c r="I130" s="171"/>
      <c r="J130" s="172">
        <f>ROUND(I130*H130,2)</f>
        <v>0</v>
      </c>
      <c r="K130" s="168" t="s">
        <v>149</v>
      </c>
      <c r="L130" s="173"/>
      <c r="M130" s="174" t="s">
        <v>19</v>
      </c>
      <c r="N130" s="175" t="s">
        <v>43</v>
      </c>
      <c r="P130" s="136">
        <f>O130*H130</f>
        <v>0</v>
      </c>
      <c r="Q130" s="136">
        <v>1.272E-2</v>
      </c>
      <c r="R130" s="136">
        <f>Q130*H130</f>
        <v>1.272E-2</v>
      </c>
      <c r="S130" s="136">
        <v>0</v>
      </c>
      <c r="T130" s="137">
        <f>S130*H130</f>
        <v>0</v>
      </c>
      <c r="AR130" s="138" t="s">
        <v>177</v>
      </c>
      <c r="AT130" s="138" t="s">
        <v>174</v>
      </c>
      <c r="AU130" s="138" t="s">
        <v>82</v>
      </c>
      <c r="AY130" s="17" t="s">
        <v>142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80</v>
      </c>
      <c r="BK130" s="139">
        <f>ROUND(I130*H130,2)</f>
        <v>0</v>
      </c>
      <c r="BL130" s="17" t="s">
        <v>150</v>
      </c>
      <c r="BM130" s="138" t="s">
        <v>1089</v>
      </c>
    </row>
    <row r="131" spans="2:65" s="1" customFormat="1" ht="19.5">
      <c r="B131" s="32"/>
      <c r="D131" s="140" t="s">
        <v>152</v>
      </c>
      <c r="F131" s="141" t="s">
        <v>1088</v>
      </c>
      <c r="I131" s="142"/>
      <c r="L131" s="32"/>
      <c r="M131" s="143"/>
      <c r="T131" s="53"/>
      <c r="AT131" s="17" t="s">
        <v>152</v>
      </c>
      <c r="AU131" s="17" t="s">
        <v>82</v>
      </c>
    </row>
    <row r="132" spans="2:65" s="11" customFormat="1" ht="22.9" customHeight="1">
      <c r="B132" s="115"/>
      <c r="D132" s="116" t="s">
        <v>71</v>
      </c>
      <c r="E132" s="125" t="s">
        <v>213</v>
      </c>
      <c r="F132" s="125" t="s">
        <v>322</v>
      </c>
      <c r="I132" s="118"/>
      <c r="J132" s="126">
        <f>BK132</f>
        <v>0</v>
      </c>
      <c r="L132" s="115"/>
      <c r="M132" s="120"/>
      <c r="P132" s="121">
        <f>SUM(P133:P169)</f>
        <v>0</v>
      </c>
      <c r="R132" s="121">
        <f>SUM(R133:R169)</f>
        <v>1.1047599999999999E-2</v>
      </c>
      <c r="T132" s="122">
        <f>SUM(T133:T169)</f>
        <v>6.7099379999999993</v>
      </c>
      <c r="AR132" s="116" t="s">
        <v>80</v>
      </c>
      <c r="AT132" s="123" t="s">
        <v>71</v>
      </c>
      <c r="AU132" s="123" t="s">
        <v>80</v>
      </c>
      <c r="AY132" s="116" t="s">
        <v>142</v>
      </c>
      <c r="BK132" s="124">
        <f>SUM(BK133:BK169)</f>
        <v>0</v>
      </c>
    </row>
    <row r="133" spans="2:65" s="1" customFormat="1" ht="33" customHeight="1">
      <c r="B133" s="32"/>
      <c r="C133" s="127" t="s">
        <v>188</v>
      </c>
      <c r="D133" s="127" t="s">
        <v>145</v>
      </c>
      <c r="E133" s="128" t="s">
        <v>324</v>
      </c>
      <c r="F133" s="129" t="s">
        <v>325</v>
      </c>
      <c r="G133" s="130" t="s">
        <v>191</v>
      </c>
      <c r="H133" s="131">
        <v>65</v>
      </c>
      <c r="I133" s="132"/>
      <c r="J133" s="133">
        <f>ROUND(I133*H133,2)</f>
        <v>0</v>
      </c>
      <c r="K133" s="129" t="s">
        <v>149</v>
      </c>
      <c r="L133" s="32"/>
      <c r="M133" s="134" t="s">
        <v>19</v>
      </c>
      <c r="N133" s="135" t="s">
        <v>43</v>
      </c>
      <c r="P133" s="136">
        <f>O133*H133</f>
        <v>0</v>
      </c>
      <c r="Q133" s="136">
        <v>1.2999999999999999E-4</v>
      </c>
      <c r="R133" s="136">
        <f>Q133*H133</f>
        <v>8.4499999999999992E-3</v>
      </c>
      <c r="S133" s="136">
        <v>0</v>
      </c>
      <c r="T133" s="137">
        <f>S133*H133</f>
        <v>0</v>
      </c>
      <c r="AR133" s="138" t="s">
        <v>150</v>
      </c>
      <c r="AT133" s="138" t="s">
        <v>145</v>
      </c>
      <c r="AU133" s="138" t="s">
        <v>82</v>
      </c>
      <c r="AY133" s="17" t="s">
        <v>142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80</v>
      </c>
      <c r="BK133" s="139">
        <f>ROUND(I133*H133,2)</f>
        <v>0</v>
      </c>
      <c r="BL133" s="17" t="s">
        <v>150</v>
      </c>
      <c r="BM133" s="138" t="s">
        <v>1090</v>
      </c>
    </row>
    <row r="134" spans="2:65" s="1" customFormat="1" ht="19.5">
      <c r="B134" s="32"/>
      <c r="D134" s="140" t="s">
        <v>152</v>
      </c>
      <c r="F134" s="141" t="s">
        <v>327</v>
      </c>
      <c r="I134" s="142"/>
      <c r="L134" s="32"/>
      <c r="M134" s="143"/>
      <c r="T134" s="53"/>
      <c r="AT134" s="17" t="s">
        <v>152</v>
      </c>
      <c r="AU134" s="17" t="s">
        <v>82</v>
      </c>
    </row>
    <row r="135" spans="2:65" s="1" customFormat="1" ht="11.25">
      <c r="B135" s="32"/>
      <c r="D135" s="144" t="s">
        <v>154</v>
      </c>
      <c r="F135" s="145" t="s">
        <v>328</v>
      </c>
      <c r="I135" s="142"/>
      <c r="L135" s="32"/>
      <c r="M135" s="143"/>
      <c r="T135" s="53"/>
      <c r="AT135" s="17" t="s">
        <v>154</v>
      </c>
      <c r="AU135" s="17" t="s">
        <v>82</v>
      </c>
    </row>
    <row r="136" spans="2:65" s="1" customFormat="1" ht="24.2" customHeight="1">
      <c r="B136" s="32"/>
      <c r="C136" s="127" t="s">
        <v>198</v>
      </c>
      <c r="D136" s="127" t="s">
        <v>145</v>
      </c>
      <c r="E136" s="128" t="s">
        <v>330</v>
      </c>
      <c r="F136" s="129" t="s">
        <v>331</v>
      </c>
      <c r="G136" s="130" t="s">
        <v>191</v>
      </c>
      <c r="H136" s="131">
        <v>64.94</v>
      </c>
      <c r="I136" s="132"/>
      <c r="J136" s="133">
        <f>ROUND(I136*H136,2)</f>
        <v>0</v>
      </c>
      <c r="K136" s="129" t="s">
        <v>149</v>
      </c>
      <c r="L136" s="32"/>
      <c r="M136" s="134" t="s">
        <v>19</v>
      </c>
      <c r="N136" s="135" t="s">
        <v>43</v>
      </c>
      <c r="P136" s="136">
        <f>O136*H136</f>
        <v>0</v>
      </c>
      <c r="Q136" s="136">
        <v>4.0000000000000003E-5</v>
      </c>
      <c r="R136" s="136">
        <f>Q136*H136</f>
        <v>2.5976000000000003E-3</v>
      </c>
      <c r="S136" s="136">
        <v>0</v>
      </c>
      <c r="T136" s="137">
        <f>S136*H136</f>
        <v>0</v>
      </c>
      <c r="AR136" s="138" t="s">
        <v>150</v>
      </c>
      <c r="AT136" s="138" t="s">
        <v>145</v>
      </c>
      <c r="AU136" s="138" t="s">
        <v>82</v>
      </c>
      <c r="AY136" s="17" t="s">
        <v>142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80</v>
      </c>
      <c r="BK136" s="139">
        <f>ROUND(I136*H136,2)</f>
        <v>0</v>
      </c>
      <c r="BL136" s="17" t="s">
        <v>150</v>
      </c>
      <c r="BM136" s="138" t="s">
        <v>1091</v>
      </c>
    </row>
    <row r="137" spans="2:65" s="1" customFormat="1" ht="19.5">
      <c r="B137" s="32"/>
      <c r="D137" s="140" t="s">
        <v>152</v>
      </c>
      <c r="F137" s="141" t="s">
        <v>333</v>
      </c>
      <c r="I137" s="142"/>
      <c r="L137" s="32"/>
      <c r="M137" s="143"/>
      <c r="T137" s="53"/>
      <c r="AT137" s="17" t="s">
        <v>152</v>
      </c>
      <c r="AU137" s="17" t="s">
        <v>82</v>
      </c>
    </row>
    <row r="138" spans="2:65" s="1" customFormat="1" ht="11.25">
      <c r="B138" s="32"/>
      <c r="D138" s="144" t="s">
        <v>154</v>
      </c>
      <c r="F138" s="145" t="s">
        <v>334</v>
      </c>
      <c r="I138" s="142"/>
      <c r="L138" s="32"/>
      <c r="M138" s="143"/>
      <c r="T138" s="53"/>
      <c r="AT138" s="17" t="s">
        <v>154</v>
      </c>
      <c r="AU138" s="17" t="s">
        <v>82</v>
      </c>
    </row>
    <row r="139" spans="2:65" s="12" customFormat="1" ht="11.25">
      <c r="B139" s="146"/>
      <c r="D139" s="140" t="s">
        <v>156</v>
      </c>
      <c r="E139" s="147" t="s">
        <v>19</v>
      </c>
      <c r="F139" s="148" t="s">
        <v>195</v>
      </c>
      <c r="H139" s="147" t="s">
        <v>19</v>
      </c>
      <c r="I139" s="149"/>
      <c r="L139" s="146"/>
      <c r="M139" s="150"/>
      <c r="T139" s="151"/>
      <c r="AT139" s="147" t="s">
        <v>156</v>
      </c>
      <c r="AU139" s="147" t="s">
        <v>82</v>
      </c>
      <c r="AV139" s="12" t="s">
        <v>80</v>
      </c>
      <c r="AW139" s="12" t="s">
        <v>33</v>
      </c>
      <c r="AX139" s="12" t="s">
        <v>72</v>
      </c>
      <c r="AY139" s="147" t="s">
        <v>142</v>
      </c>
    </row>
    <row r="140" spans="2:65" s="13" customFormat="1" ht="11.25">
      <c r="B140" s="152"/>
      <c r="D140" s="140" t="s">
        <v>156</v>
      </c>
      <c r="E140" s="153" t="s">
        <v>19</v>
      </c>
      <c r="F140" s="154" t="s">
        <v>1077</v>
      </c>
      <c r="H140" s="155">
        <v>37.17</v>
      </c>
      <c r="I140" s="156"/>
      <c r="L140" s="152"/>
      <c r="M140" s="157"/>
      <c r="T140" s="158"/>
      <c r="AT140" s="153" t="s">
        <v>156</v>
      </c>
      <c r="AU140" s="153" t="s">
        <v>82</v>
      </c>
      <c r="AV140" s="13" t="s">
        <v>82</v>
      </c>
      <c r="AW140" s="13" t="s">
        <v>33</v>
      </c>
      <c r="AX140" s="13" t="s">
        <v>72</v>
      </c>
      <c r="AY140" s="153" t="s">
        <v>142</v>
      </c>
    </row>
    <row r="141" spans="2:65" s="12" customFormat="1" ht="11.25">
      <c r="B141" s="146"/>
      <c r="D141" s="140" t="s">
        <v>156</v>
      </c>
      <c r="E141" s="147" t="s">
        <v>19</v>
      </c>
      <c r="F141" s="148" t="s">
        <v>1078</v>
      </c>
      <c r="H141" s="147" t="s">
        <v>19</v>
      </c>
      <c r="I141" s="149"/>
      <c r="L141" s="146"/>
      <c r="M141" s="150"/>
      <c r="T141" s="151"/>
      <c r="AT141" s="147" t="s">
        <v>156</v>
      </c>
      <c r="AU141" s="147" t="s">
        <v>82</v>
      </c>
      <c r="AV141" s="12" t="s">
        <v>80</v>
      </c>
      <c r="AW141" s="12" t="s">
        <v>33</v>
      </c>
      <c r="AX141" s="12" t="s">
        <v>72</v>
      </c>
      <c r="AY141" s="147" t="s">
        <v>142</v>
      </c>
    </row>
    <row r="142" spans="2:65" s="13" customFormat="1" ht="11.25">
      <c r="B142" s="152"/>
      <c r="D142" s="140" t="s">
        <v>156</v>
      </c>
      <c r="E142" s="153" t="s">
        <v>19</v>
      </c>
      <c r="F142" s="154" t="s">
        <v>1079</v>
      </c>
      <c r="H142" s="155">
        <v>27.77</v>
      </c>
      <c r="I142" s="156"/>
      <c r="L142" s="152"/>
      <c r="M142" s="157"/>
      <c r="T142" s="158"/>
      <c r="AT142" s="153" t="s">
        <v>156</v>
      </c>
      <c r="AU142" s="153" t="s">
        <v>82</v>
      </c>
      <c r="AV142" s="13" t="s">
        <v>82</v>
      </c>
      <c r="AW142" s="13" t="s">
        <v>33</v>
      </c>
      <c r="AX142" s="13" t="s">
        <v>72</v>
      </c>
      <c r="AY142" s="153" t="s">
        <v>142</v>
      </c>
    </row>
    <row r="143" spans="2:65" s="14" customFormat="1" ht="11.25">
      <c r="B143" s="159"/>
      <c r="D143" s="140" t="s">
        <v>156</v>
      </c>
      <c r="E143" s="160" t="s">
        <v>19</v>
      </c>
      <c r="F143" s="161" t="s">
        <v>173</v>
      </c>
      <c r="H143" s="162">
        <v>64.94</v>
      </c>
      <c r="I143" s="163"/>
      <c r="L143" s="159"/>
      <c r="M143" s="164"/>
      <c r="T143" s="165"/>
      <c r="AT143" s="160" t="s">
        <v>156</v>
      </c>
      <c r="AU143" s="160" t="s">
        <v>82</v>
      </c>
      <c r="AV143" s="14" t="s">
        <v>150</v>
      </c>
      <c r="AW143" s="14" t="s">
        <v>33</v>
      </c>
      <c r="AX143" s="14" t="s">
        <v>80</v>
      </c>
      <c r="AY143" s="160" t="s">
        <v>142</v>
      </c>
    </row>
    <row r="144" spans="2:65" s="1" customFormat="1" ht="24.2" customHeight="1">
      <c r="B144" s="32"/>
      <c r="C144" s="127" t="s">
        <v>177</v>
      </c>
      <c r="D144" s="127" t="s">
        <v>145</v>
      </c>
      <c r="E144" s="128" t="s">
        <v>364</v>
      </c>
      <c r="F144" s="129" t="s">
        <v>365</v>
      </c>
      <c r="G144" s="130" t="s">
        <v>191</v>
      </c>
      <c r="H144" s="131">
        <v>64.94</v>
      </c>
      <c r="I144" s="132"/>
      <c r="J144" s="133">
        <f>ROUND(I144*H144,2)</f>
        <v>0</v>
      </c>
      <c r="K144" s="129" t="s">
        <v>149</v>
      </c>
      <c r="L144" s="32"/>
      <c r="M144" s="134" t="s">
        <v>19</v>
      </c>
      <c r="N144" s="135" t="s">
        <v>43</v>
      </c>
      <c r="P144" s="136">
        <f>O144*H144</f>
        <v>0</v>
      </c>
      <c r="Q144" s="136">
        <v>0</v>
      </c>
      <c r="R144" s="136">
        <f>Q144*H144</f>
        <v>0</v>
      </c>
      <c r="S144" s="136">
        <v>0.09</v>
      </c>
      <c r="T144" s="137">
        <f>S144*H144</f>
        <v>5.8445999999999998</v>
      </c>
      <c r="AR144" s="138" t="s">
        <v>150</v>
      </c>
      <c r="AT144" s="138" t="s">
        <v>145</v>
      </c>
      <c r="AU144" s="138" t="s">
        <v>82</v>
      </c>
      <c r="AY144" s="17" t="s">
        <v>142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80</v>
      </c>
      <c r="BK144" s="139">
        <f>ROUND(I144*H144,2)</f>
        <v>0</v>
      </c>
      <c r="BL144" s="17" t="s">
        <v>150</v>
      </c>
      <c r="BM144" s="138" t="s">
        <v>1092</v>
      </c>
    </row>
    <row r="145" spans="2:65" s="1" customFormat="1" ht="19.5">
      <c r="B145" s="32"/>
      <c r="D145" s="140" t="s">
        <v>152</v>
      </c>
      <c r="F145" s="141" t="s">
        <v>367</v>
      </c>
      <c r="I145" s="142"/>
      <c r="L145" s="32"/>
      <c r="M145" s="143"/>
      <c r="T145" s="53"/>
      <c r="AT145" s="17" t="s">
        <v>152</v>
      </c>
      <c r="AU145" s="17" t="s">
        <v>82</v>
      </c>
    </row>
    <row r="146" spans="2:65" s="1" customFormat="1" ht="11.25">
      <c r="B146" s="32"/>
      <c r="D146" s="144" t="s">
        <v>154</v>
      </c>
      <c r="F146" s="145" t="s">
        <v>368</v>
      </c>
      <c r="I146" s="142"/>
      <c r="L146" s="32"/>
      <c r="M146" s="143"/>
      <c r="T146" s="53"/>
      <c r="AT146" s="17" t="s">
        <v>154</v>
      </c>
      <c r="AU146" s="17" t="s">
        <v>82</v>
      </c>
    </row>
    <row r="147" spans="2:65" s="12" customFormat="1" ht="11.25">
      <c r="B147" s="146"/>
      <c r="D147" s="140" t="s">
        <v>156</v>
      </c>
      <c r="E147" s="147" t="s">
        <v>19</v>
      </c>
      <c r="F147" s="148" t="s">
        <v>195</v>
      </c>
      <c r="H147" s="147" t="s">
        <v>19</v>
      </c>
      <c r="I147" s="149"/>
      <c r="L147" s="146"/>
      <c r="M147" s="150"/>
      <c r="T147" s="151"/>
      <c r="AT147" s="147" t="s">
        <v>156</v>
      </c>
      <c r="AU147" s="147" t="s">
        <v>82</v>
      </c>
      <c r="AV147" s="12" t="s">
        <v>80</v>
      </c>
      <c r="AW147" s="12" t="s">
        <v>33</v>
      </c>
      <c r="AX147" s="12" t="s">
        <v>72</v>
      </c>
      <c r="AY147" s="147" t="s">
        <v>142</v>
      </c>
    </row>
    <row r="148" spans="2:65" s="13" customFormat="1" ht="11.25">
      <c r="B148" s="152"/>
      <c r="D148" s="140" t="s">
        <v>156</v>
      </c>
      <c r="E148" s="153" t="s">
        <v>19</v>
      </c>
      <c r="F148" s="154" t="s">
        <v>1077</v>
      </c>
      <c r="H148" s="155">
        <v>37.17</v>
      </c>
      <c r="I148" s="156"/>
      <c r="L148" s="152"/>
      <c r="M148" s="157"/>
      <c r="T148" s="158"/>
      <c r="AT148" s="153" t="s">
        <v>156</v>
      </c>
      <c r="AU148" s="153" t="s">
        <v>82</v>
      </c>
      <c r="AV148" s="13" t="s">
        <v>82</v>
      </c>
      <c r="AW148" s="13" t="s">
        <v>33</v>
      </c>
      <c r="AX148" s="13" t="s">
        <v>72</v>
      </c>
      <c r="AY148" s="153" t="s">
        <v>142</v>
      </c>
    </row>
    <row r="149" spans="2:65" s="12" customFormat="1" ht="11.25">
      <c r="B149" s="146"/>
      <c r="D149" s="140" t="s">
        <v>156</v>
      </c>
      <c r="E149" s="147" t="s">
        <v>19</v>
      </c>
      <c r="F149" s="148" t="s">
        <v>1078</v>
      </c>
      <c r="H149" s="147" t="s">
        <v>19</v>
      </c>
      <c r="I149" s="149"/>
      <c r="L149" s="146"/>
      <c r="M149" s="150"/>
      <c r="T149" s="151"/>
      <c r="AT149" s="147" t="s">
        <v>156</v>
      </c>
      <c r="AU149" s="147" t="s">
        <v>82</v>
      </c>
      <c r="AV149" s="12" t="s">
        <v>80</v>
      </c>
      <c r="AW149" s="12" t="s">
        <v>33</v>
      </c>
      <c r="AX149" s="12" t="s">
        <v>72</v>
      </c>
      <c r="AY149" s="147" t="s">
        <v>142</v>
      </c>
    </row>
    <row r="150" spans="2:65" s="13" customFormat="1" ht="11.25">
      <c r="B150" s="152"/>
      <c r="D150" s="140" t="s">
        <v>156</v>
      </c>
      <c r="E150" s="153" t="s">
        <v>19</v>
      </c>
      <c r="F150" s="154" t="s">
        <v>1079</v>
      </c>
      <c r="H150" s="155">
        <v>27.77</v>
      </c>
      <c r="I150" s="156"/>
      <c r="L150" s="152"/>
      <c r="M150" s="157"/>
      <c r="T150" s="158"/>
      <c r="AT150" s="153" t="s">
        <v>156</v>
      </c>
      <c r="AU150" s="153" t="s">
        <v>82</v>
      </c>
      <c r="AV150" s="13" t="s">
        <v>82</v>
      </c>
      <c r="AW150" s="13" t="s">
        <v>33</v>
      </c>
      <c r="AX150" s="13" t="s">
        <v>72</v>
      </c>
      <c r="AY150" s="153" t="s">
        <v>142</v>
      </c>
    </row>
    <row r="151" spans="2:65" s="14" customFormat="1" ht="11.25">
      <c r="B151" s="159"/>
      <c r="D151" s="140" t="s">
        <v>156</v>
      </c>
      <c r="E151" s="160" t="s">
        <v>19</v>
      </c>
      <c r="F151" s="161" t="s">
        <v>173</v>
      </c>
      <c r="H151" s="162">
        <v>64.94</v>
      </c>
      <c r="I151" s="163"/>
      <c r="L151" s="159"/>
      <c r="M151" s="164"/>
      <c r="T151" s="165"/>
      <c r="AT151" s="160" t="s">
        <v>156</v>
      </c>
      <c r="AU151" s="160" t="s">
        <v>82</v>
      </c>
      <c r="AV151" s="14" t="s">
        <v>150</v>
      </c>
      <c r="AW151" s="14" t="s">
        <v>33</v>
      </c>
      <c r="AX151" s="14" t="s">
        <v>80</v>
      </c>
      <c r="AY151" s="160" t="s">
        <v>142</v>
      </c>
    </row>
    <row r="152" spans="2:65" s="1" customFormat="1" ht="24.2" customHeight="1">
      <c r="B152" s="32"/>
      <c r="C152" s="127" t="s">
        <v>213</v>
      </c>
      <c r="D152" s="127" t="s">
        <v>145</v>
      </c>
      <c r="E152" s="128" t="s">
        <v>382</v>
      </c>
      <c r="F152" s="129" t="s">
        <v>383</v>
      </c>
      <c r="G152" s="130" t="s">
        <v>201</v>
      </c>
      <c r="H152" s="131">
        <v>20</v>
      </c>
      <c r="I152" s="132"/>
      <c r="J152" s="133">
        <f>ROUND(I152*H152,2)</f>
        <v>0</v>
      </c>
      <c r="K152" s="129" t="s">
        <v>149</v>
      </c>
      <c r="L152" s="32"/>
      <c r="M152" s="134" t="s">
        <v>19</v>
      </c>
      <c r="N152" s="135" t="s">
        <v>43</v>
      </c>
      <c r="P152" s="136">
        <f>O152*H152</f>
        <v>0</v>
      </c>
      <c r="Q152" s="136">
        <v>0</v>
      </c>
      <c r="R152" s="136">
        <f>Q152*H152</f>
        <v>0</v>
      </c>
      <c r="S152" s="136">
        <v>6.0000000000000001E-3</v>
      </c>
      <c r="T152" s="137">
        <f>S152*H152</f>
        <v>0.12</v>
      </c>
      <c r="AR152" s="138" t="s">
        <v>150</v>
      </c>
      <c r="AT152" s="138" t="s">
        <v>145</v>
      </c>
      <c r="AU152" s="138" t="s">
        <v>82</v>
      </c>
      <c r="AY152" s="17" t="s">
        <v>142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80</v>
      </c>
      <c r="BK152" s="139">
        <f>ROUND(I152*H152,2)</f>
        <v>0</v>
      </c>
      <c r="BL152" s="17" t="s">
        <v>150</v>
      </c>
      <c r="BM152" s="138" t="s">
        <v>1093</v>
      </c>
    </row>
    <row r="153" spans="2:65" s="1" customFormat="1" ht="19.5">
      <c r="B153" s="32"/>
      <c r="D153" s="140" t="s">
        <v>152</v>
      </c>
      <c r="F153" s="141" t="s">
        <v>385</v>
      </c>
      <c r="I153" s="142"/>
      <c r="L153" s="32"/>
      <c r="M153" s="143"/>
      <c r="T153" s="53"/>
      <c r="AT153" s="17" t="s">
        <v>152</v>
      </c>
      <c r="AU153" s="17" t="s">
        <v>82</v>
      </c>
    </row>
    <row r="154" spans="2:65" s="1" customFormat="1" ht="11.25">
      <c r="B154" s="32"/>
      <c r="D154" s="144" t="s">
        <v>154</v>
      </c>
      <c r="F154" s="145" t="s">
        <v>386</v>
      </c>
      <c r="I154" s="142"/>
      <c r="L154" s="32"/>
      <c r="M154" s="143"/>
      <c r="T154" s="53"/>
      <c r="AT154" s="17" t="s">
        <v>154</v>
      </c>
      <c r="AU154" s="17" t="s">
        <v>82</v>
      </c>
    </row>
    <row r="155" spans="2:65" s="12" customFormat="1" ht="11.25">
      <c r="B155" s="146"/>
      <c r="D155" s="140" t="s">
        <v>156</v>
      </c>
      <c r="E155" s="147" t="s">
        <v>19</v>
      </c>
      <c r="F155" s="148" t="s">
        <v>278</v>
      </c>
      <c r="H155" s="147" t="s">
        <v>19</v>
      </c>
      <c r="I155" s="149"/>
      <c r="L155" s="146"/>
      <c r="M155" s="150"/>
      <c r="T155" s="151"/>
      <c r="AT155" s="147" t="s">
        <v>156</v>
      </c>
      <c r="AU155" s="147" t="s">
        <v>82</v>
      </c>
      <c r="AV155" s="12" t="s">
        <v>80</v>
      </c>
      <c r="AW155" s="12" t="s">
        <v>33</v>
      </c>
      <c r="AX155" s="12" t="s">
        <v>72</v>
      </c>
      <c r="AY155" s="147" t="s">
        <v>142</v>
      </c>
    </row>
    <row r="156" spans="2:65" s="13" customFormat="1" ht="11.25">
      <c r="B156" s="152"/>
      <c r="D156" s="140" t="s">
        <v>156</v>
      </c>
      <c r="E156" s="153" t="s">
        <v>19</v>
      </c>
      <c r="F156" s="154" t="s">
        <v>302</v>
      </c>
      <c r="H156" s="155">
        <v>20</v>
      </c>
      <c r="I156" s="156"/>
      <c r="L156" s="152"/>
      <c r="M156" s="157"/>
      <c r="T156" s="158"/>
      <c r="AT156" s="153" t="s">
        <v>156</v>
      </c>
      <c r="AU156" s="153" t="s">
        <v>82</v>
      </c>
      <c r="AV156" s="13" t="s">
        <v>82</v>
      </c>
      <c r="AW156" s="13" t="s">
        <v>33</v>
      </c>
      <c r="AX156" s="13" t="s">
        <v>80</v>
      </c>
      <c r="AY156" s="153" t="s">
        <v>142</v>
      </c>
    </row>
    <row r="157" spans="2:65" s="1" customFormat="1" ht="24.2" customHeight="1">
      <c r="B157" s="32"/>
      <c r="C157" s="127" t="s">
        <v>220</v>
      </c>
      <c r="D157" s="127" t="s">
        <v>145</v>
      </c>
      <c r="E157" s="128" t="s">
        <v>387</v>
      </c>
      <c r="F157" s="129" t="s">
        <v>388</v>
      </c>
      <c r="G157" s="130" t="s">
        <v>201</v>
      </c>
      <c r="H157" s="131">
        <v>10</v>
      </c>
      <c r="I157" s="132"/>
      <c r="J157" s="133">
        <f>ROUND(I157*H157,2)</f>
        <v>0</v>
      </c>
      <c r="K157" s="129" t="s">
        <v>149</v>
      </c>
      <c r="L157" s="32"/>
      <c r="M157" s="134" t="s">
        <v>19</v>
      </c>
      <c r="N157" s="135" t="s">
        <v>43</v>
      </c>
      <c r="P157" s="136">
        <f>O157*H157</f>
        <v>0</v>
      </c>
      <c r="Q157" s="136">
        <v>0</v>
      </c>
      <c r="R157" s="136">
        <f>Q157*H157</f>
        <v>0</v>
      </c>
      <c r="S157" s="136">
        <v>8.9999999999999993E-3</v>
      </c>
      <c r="T157" s="137">
        <f>S157*H157</f>
        <v>0.09</v>
      </c>
      <c r="AR157" s="138" t="s">
        <v>150</v>
      </c>
      <c r="AT157" s="138" t="s">
        <v>145</v>
      </c>
      <c r="AU157" s="138" t="s">
        <v>82</v>
      </c>
      <c r="AY157" s="17" t="s">
        <v>142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80</v>
      </c>
      <c r="BK157" s="139">
        <f>ROUND(I157*H157,2)</f>
        <v>0</v>
      </c>
      <c r="BL157" s="17" t="s">
        <v>150</v>
      </c>
      <c r="BM157" s="138" t="s">
        <v>1094</v>
      </c>
    </row>
    <row r="158" spans="2:65" s="1" customFormat="1" ht="19.5">
      <c r="B158" s="32"/>
      <c r="D158" s="140" t="s">
        <v>152</v>
      </c>
      <c r="F158" s="141" t="s">
        <v>390</v>
      </c>
      <c r="I158" s="142"/>
      <c r="L158" s="32"/>
      <c r="M158" s="143"/>
      <c r="T158" s="53"/>
      <c r="AT158" s="17" t="s">
        <v>152</v>
      </c>
      <c r="AU158" s="17" t="s">
        <v>82</v>
      </c>
    </row>
    <row r="159" spans="2:65" s="1" customFormat="1" ht="11.25">
      <c r="B159" s="32"/>
      <c r="D159" s="144" t="s">
        <v>154</v>
      </c>
      <c r="F159" s="145" t="s">
        <v>391</v>
      </c>
      <c r="I159" s="142"/>
      <c r="L159" s="32"/>
      <c r="M159" s="143"/>
      <c r="T159" s="53"/>
      <c r="AT159" s="17" t="s">
        <v>154</v>
      </c>
      <c r="AU159" s="17" t="s">
        <v>82</v>
      </c>
    </row>
    <row r="160" spans="2:65" s="12" customFormat="1" ht="11.25">
      <c r="B160" s="146"/>
      <c r="D160" s="140" t="s">
        <v>156</v>
      </c>
      <c r="E160" s="147" t="s">
        <v>19</v>
      </c>
      <c r="F160" s="148" t="s">
        <v>280</v>
      </c>
      <c r="H160" s="147" t="s">
        <v>19</v>
      </c>
      <c r="I160" s="149"/>
      <c r="L160" s="146"/>
      <c r="M160" s="150"/>
      <c r="T160" s="151"/>
      <c r="AT160" s="147" t="s">
        <v>156</v>
      </c>
      <c r="AU160" s="147" t="s">
        <v>82</v>
      </c>
      <c r="AV160" s="12" t="s">
        <v>80</v>
      </c>
      <c r="AW160" s="12" t="s">
        <v>33</v>
      </c>
      <c r="AX160" s="12" t="s">
        <v>72</v>
      </c>
      <c r="AY160" s="147" t="s">
        <v>142</v>
      </c>
    </row>
    <row r="161" spans="2:65" s="13" customFormat="1" ht="11.25">
      <c r="B161" s="152"/>
      <c r="D161" s="140" t="s">
        <v>156</v>
      </c>
      <c r="E161" s="153" t="s">
        <v>19</v>
      </c>
      <c r="F161" s="154" t="s">
        <v>220</v>
      </c>
      <c r="H161" s="155">
        <v>10</v>
      </c>
      <c r="I161" s="156"/>
      <c r="L161" s="152"/>
      <c r="M161" s="157"/>
      <c r="T161" s="158"/>
      <c r="AT161" s="153" t="s">
        <v>156</v>
      </c>
      <c r="AU161" s="153" t="s">
        <v>82</v>
      </c>
      <c r="AV161" s="13" t="s">
        <v>82</v>
      </c>
      <c r="AW161" s="13" t="s">
        <v>33</v>
      </c>
      <c r="AX161" s="13" t="s">
        <v>80</v>
      </c>
      <c r="AY161" s="153" t="s">
        <v>142</v>
      </c>
    </row>
    <row r="162" spans="2:65" s="1" customFormat="1" ht="24.2" customHeight="1">
      <c r="B162" s="32"/>
      <c r="C162" s="127" t="s">
        <v>226</v>
      </c>
      <c r="D162" s="127" t="s">
        <v>145</v>
      </c>
      <c r="E162" s="128" t="s">
        <v>413</v>
      </c>
      <c r="F162" s="129" t="s">
        <v>414</v>
      </c>
      <c r="G162" s="130" t="s">
        <v>191</v>
      </c>
      <c r="H162" s="131">
        <v>137.1</v>
      </c>
      <c r="I162" s="132"/>
      <c r="J162" s="133">
        <f>ROUND(I162*H162,2)</f>
        <v>0</v>
      </c>
      <c r="K162" s="129" t="s">
        <v>149</v>
      </c>
      <c r="L162" s="32"/>
      <c r="M162" s="134" t="s">
        <v>19</v>
      </c>
      <c r="N162" s="135" t="s">
        <v>43</v>
      </c>
      <c r="P162" s="136">
        <f>O162*H162</f>
        <v>0</v>
      </c>
      <c r="Q162" s="136">
        <v>0</v>
      </c>
      <c r="R162" s="136">
        <f>Q162*H162</f>
        <v>0</v>
      </c>
      <c r="S162" s="136">
        <v>4.7800000000000004E-3</v>
      </c>
      <c r="T162" s="137">
        <f>S162*H162</f>
        <v>0.65533799999999998</v>
      </c>
      <c r="AR162" s="138" t="s">
        <v>150</v>
      </c>
      <c r="AT162" s="138" t="s">
        <v>145</v>
      </c>
      <c r="AU162" s="138" t="s">
        <v>82</v>
      </c>
      <c r="AY162" s="17" t="s">
        <v>142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80</v>
      </c>
      <c r="BK162" s="139">
        <f>ROUND(I162*H162,2)</f>
        <v>0</v>
      </c>
      <c r="BL162" s="17" t="s">
        <v>150</v>
      </c>
      <c r="BM162" s="138" t="s">
        <v>1095</v>
      </c>
    </row>
    <row r="163" spans="2:65" s="1" customFormat="1" ht="19.5">
      <c r="B163" s="32"/>
      <c r="D163" s="140" t="s">
        <v>152</v>
      </c>
      <c r="F163" s="141" t="s">
        <v>416</v>
      </c>
      <c r="I163" s="142"/>
      <c r="L163" s="32"/>
      <c r="M163" s="143"/>
      <c r="T163" s="53"/>
      <c r="AT163" s="17" t="s">
        <v>152</v>
      </c>
      <c r="AU163" s="17" t="s">
        <v>82</v>
      </c>
    </row>
    <row r="164" spans="2:65" s="1" customFormat="1" ht="11.25">
      <c r="B164" s="32"/>
      <c r="D164" s="144" t="s">
        <v>154</v>
      </c>
      <c r="F164" s="145" t="s">
        <v>417</v>
      </c>
      <c r="I164" s="142"/>
      <c r="L164" s="32"/>
      <c r="M164" s="143"/>
      <c r="T164" s="53"/>
      <c r="AT164" s="17" t="s">
        <v>154</v>
      </c>
      <c r="AU164" s="17" t="s">
        <v>82</v>
      </c>
    </row>
    <row r="165" spans="2:65" s="12" customFormat="1" ht="11.25">
      <c r="B165" s="146"/>
      <c r="D165" s="140" t="s">
        <v>156</v>
      </c>
      <c r="E165" s="147" t="s">
        <v>19</v>
      </c>
      <c r="F165" s="148" t="s">
        <v>195</v>
      </c>
      <c r="H165" s="147" t="s">
        <v>19</v>
      </c>
      <c r="I165" s="149"/>
      <c r="L165" s="146"/>
      <c r="M165" s="150"/>
      <c r="T165" s="151"/>
      <c r="AT165" s="147" t="s">
        <v>156</v>
      </c>
      <c r="AU165" s="147" t="s">
        <v>82</v>
      </c>
      <c r="AV165" s="12" t="s">
        <v>80</v>
      </c>
      <c r="AW165" s="12" t="s">
        <v>33</v>
      </c>
      <c r="AX165" s="12" t="s">
        <v>72</v>
      </c>
      <c r="AY165" s="147" t="s">
        <v>142</v>
      </c>
    </row>
    <row r="166" spans="2:65" s="13" customFormat="1" ht="11.25">
      <c r="B166" s="152"/>
      <c r="D166" s="140" t="s">
        <v>156</v>
      </c>
      <c r="E166" s="153" t="s">
        <v>19</v>
      </c>
      <c r="F166" s="154" t="s">
        <v>1096</v>
      </c>
      <c r="H166" s="155">
        <v>72.900000000000006</v>
      </c>
      <c r="I166" s="156"/>
      <c r="L166" s="152"/>
      <c r="M166" s="157"/>
      <c r="T166" s="158"/>
      <c r="AT166" s="153" t="s">
        <v>156</v>
      </c>
      <c r="AU166" s="153" t="s">
        <v>82</v>
      </c>
      <c r="AV166" s="13" t="s">
        <v>82</v>
      </c>
      <c r="AW166" s="13" t="s">
        <v>33</v>
      </c>
      <c r="AX166" s="13" t="s">
        <v>72</v>
      </c>
      <c r="AY166" s="153" t="s">
        <v>142</v>
      </c>
    </row>
    <row r="167" spans="2:65" s="12" customFormat="1" ht="11.25">
      <c r="B167" s="146"/>
      <c r="D167" s="140" t="s">
        <v>156</v>
      </c>
      <c r="E167" s="147" t="s">
        <v>19</v>
      </c>
      <c r="F167" s="148" t="s">
        <v>1078</v>
      </c>
      <c r="H167" s="147" t="s">
        <v>19</v>
      </c>
      <c r="I167" s="149"/>
      <c r="L167" s="146"/>
      <c r="M167" s="150"/>
      <c r="T167" s="151"/>
      <c r="AT167" s="147" t="s">
        <v>156</v>
      </c>
      <c r="AU167" s="147" t="s">
        <v>82</v>
      </c>
      <c r="AV167" s="12" t="s">
        <v>80</v>
      </c>
      <c r="AW167" s="12" t="s">
        <v>33</v>
      </c>
      <c r="AX167" s="12" t="s">
        <v>72</v>
      </c>
      <c r="AY167" s="147" t="s">
        <v>142</v>
      </c>
    </row>
    <row r="168" spans="2:65" s="13" customFormat="1" ht="11.25">
      <c r="B168" s="152"/>
      <c r="D168" s="140" t="s">
        <v>156</v>
      </c>
      <c r="E168" s="153" t="s">
        <v>19</v>
      </c>
      <c r="F168" s="154" t="s">
        <v>1097</v>
      </c>
      <c r="H168" s="155">
        <v>64.2</v>
      </c>
      <c r="I168" s="156"/>
      <c r="L168" s="152"/>
      <c r="M168" s="157"/>
      <c r="T168" s="158"/>
      <c r="AT168" s="153" t="s">
        <v>156</v>
      </c>
      <c r="AU168" s="153" t="s">
        <v>82</v>
      </c>
      <c r="AV168" s="13" t="s">
        <v>82</v>
      </c>
      <c r="AW168" s="13" t="s">
        <v>33</v>
      </c>
      <c r="AX168" s="13" t="s">
        <v>72</v>
      </c>
      <c r="AY168" s="153" t="s">
        <v>142</v>
      </c>
    </row>
    <row r="169" spans="2:65" s="14" customFormat="1" ht="11.25">
      <c r="B169" s="159"/>
      <c r="D169" s="140" t="s">
        <v>156</v>
      </c>
      <c r="E169" s="160" t="s">
        <v>19</v>
      </c>
      <c r="F169" s="161" t="s">
        <v>173</v>
      </c>
      <c r="H169" s="162">
        <v>137.10000000000002</v>
      </c>
      <c r="I169" s="163"/>
      <c r="L169" s="159"/>
      <c r="M169" s="164"/>
      <c r="T169" s="165"/>
      <c r="AT169" s="160" t="s">
        <v>156</v>
      </c>
      <c r="AU169" s="160" t="s">
        <v>82</v>
      </c>
      <c r="AV169" s="14" t="s">
        <v>150</v>
      </c>
      <c r="AW169" s="14" t="s">
        <v>33</v>
      </c>
      <c r="AX169" s="14" t="s">
        <v>80</v>
      </c>
      <c r="AY169" s="160" t="s">
        <v>142</v>
      </c>
    </row>
    <row r="170" spans="2:65" s="11" customFormat="1" ht="22.9" customHeight="1">
      <c r="B170" s="115"/>
      <c r="D170" s="116" t="s">
        <v>71</v>
      </c>
      <c r="E170" s="125" t="s">
        <v>418</v>
      </c>
      <c r="F170" s="125" t="s">
        <v>419</v>
      </c>
      <c r="I170" s="118"/>
      <c r="J170" s="126">
        <f>BK170</f>
        <v>0</v>
      </c>
      <c r="L170" s="115"/>
      <c r="M170" s="120"/>
      <c r="P170" s="121">
        <f>SUM(P171:P183)</f>
        <v>0</v>
      </c>
      <c r="R170" s="121">
        <f>SUM(R171:R183)</f>
        <v>0</v>
      </c>
      <c r="T170" s="122">
        <f>SUM(T171:T183)</f>
        <v>0</v>
      </c>
      <c r="AR170" s="116" t="s">
        <v>80</v>
      </c>
      <c r="AT170" s="123" t="s">
        <v>71</v>
      </c>
      <c r="AU170" s="123" t="s">
        <v>80</v>
      </c>
      <c r="AY170" s="116" t="s">
        <v>142</v>
      </c>
      <c r="BK170" s="124">
        <f>SUM(BK171:BK183)</f>
        <v>0</v>
      </c>
    </row>
    <row r="171" spans="2:65" s="1" customFormat="1" ht="24.2" customHeight="1">
      <c r="B171" s="32"/>
      <c r="C171" s="127" t="s">
        <v>234</v>
      </c>
      <c r="D171" s="127" t="s">
        <v>145</v>
      </c>
      <c r="E171" s="128" t="s">
        <v>421</v>
      </c>
      <c r="F171" s="129" t="s">
        <v>422</v>
      </c>
      <c r="G171" s="130" t="s">
        <v>167</v>
      </c>
      <c r="H171" s="131">
        <v>10.872</v>
      </c>
      <c r="I171" s="132"/>
      <c r="J171" s="133">
        <f>ROUND(I171*H171,2)</f>
        <v>0</v>
      </c>
      <c r="K171" s="129" t="s">
        <v>149</v>
      </c>
      <c r="L171" s="32"/>
      <c r="M171" s="134" t="s">
        <v>19</v>
      </c>
      <c r="N171" s="135" t="s">
        <v>43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150</v>
      </c>
      <c r="AT171" s="138" t="s">
        <v>145</v>
      </c>
      <c r="AU171" s="138" t="s">
        <v>82</v>
      </c>
      <c r="AY171" s="17" t="s">
        <v>142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7" t="s">
        <v>80</v>
      </c>
      <c r="BK171" s="139">
        <f>ROUND(I171*H171,2)</f>
        <v>0</v>
      </c>
      <c r="BL171" s="17" t="s">
        <v>150</v>
      </c>
      <c r="BM171" s="138" t="s">
        <v>1098</v>
      </c>
    </row>
    <row r="172" spans="2:65" s="1" customFormat="1" ht="19.5">
      <c r="B172" s="32"/>
      <c r="D172" s="140" t="s">
        <v>152</v>
      </c>
      <c r="F172" s="141" t="s">
        <v>424</v>
      </c>
      <c r="I172" s="142"/>
      <c r="L172" s="32"/>
      <c r="M172" s="143"/>
      <c r="T172" s="53"/>
      <c r="AT172" s="17" t="s">
        <v>152</v>
      </c>
      <c r="AU172" s="17" t="s">
        <v>82</v>
      </c>
    </row>
    <row r="173" spans="2:65" s="1" customFormat="1" ht="11.25">
      <c r="B173" s="32"/>
      <c r="D173" s="144" t="s">
        <v>154</v>
      </c>
      <c r="F173" s="145" t="s">
        <v>425</v>
      </c>
      <c r="I173" s="142"/>
      <c r="L173" s="32"/>
      <c r="M173" s="143"/>
      <c r="T173" s="53"/>
      <c r="AT173" s="17" t="s">
        <v>154</v>
      </c>
      <c r="AU173" s="17" t="s">
        <v>82</v>
      </c>
    </row>
    <row r="174" spans="2:65" s="1" customFormat="1" ht="24.2" customHeight="1">
      <c r="B174" s="32"/>
      <c r="C174" s="127" t="s">
        <v>247</v>
      </c>
      <c r="D174" s="127" t="s">
        <v>145</v>
      </c>
      <c r="E174" s="128" t="s">
        <v>427</v>
      </c>
      <c r="F174" s="129" t="s">
        <v>428</v>
      </c>
      <c r="G174" s="130" t="s">
        <v>167</v>
      </c>
      <c r="H174" s="131">
        <v>10.872</v>
      </c>
      <c r="I174" s="132"/>
      <c r="J174" s="133">
        <f>ROUND(I174*H174,2)</f>
        <v>0</v>
      </c>
      <c r="K174" s="129" t="s">
        <v>149</v>
      </c>
      <c r="L174" s="32"/>
      <c r="M174" s="134" t="s">
        <v>19</v>
      </c>
      <c r="N174" s="135" t="s">
        <v>43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150</v>
      </c>
      <c r="AT174" s="138" t="s">
        <v>145</v>
      </c>
      <c r="AU174" s="138" t="s">
        <v>82</v>
      </c>
      <c r="AY174" s="17" t="s">
        <v>142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80</v>
      </c>
      <c r="BK174" s="139">
        <f>ROUND(I174*H174,2)</f>
        <v>0</v>
      </c>
      <c r="BL174" s="17" t="s">
        <v>150</v>
      </c>
      <c r="BM174" s="138" t="s">
        <v>1099</v>
      </c>
    </row>
    <row r="175" spans="2:65" s="1" customFormat="1" ht="19.5">
      <c r="B175" s="32"/>
      <c r="D175" s="140" t="s">
        <v>152</v>
      </c>
      <c r="F175" s="141" t="s">
        <v>430</v>
      </c>
      <c r="I175" s="142"/>
      <c r="L175" s="32"/>
      <c r="M175" s="143"/>
      <c r="T175" s="53"/>
      <c r="AT175" s="17" t="s">
        <v>152</v>
      </c>
      <c r="AU175" s="17" t="s">
        <v>82</v>
      </c>
    </row>
    <row r="176" spans="2:65" s="1" customFormat="1" ht="11.25">
      <c r="B176" s="32"/>
      <c r="D176" s="144" t="s">
        <v>154</v>
      </c>
      <c r="F176" s="145" t="s">
        <v>431</v>
      </c>
      <c r="I176" s="142"/>
      <c r="L176" s="32"/>
      <c r="M176" s="143"/>
      <c r="T176" s="53"/>
      <c r="AT176" s="17" t="s">
        <v>154</v>
      </c>
      <c r="AU176" s="17" t="s">
        <v>82</v>
      </c>
    </row>
    <row r="177" spans="2:65" s="1" customFormat="1" ht="24.2" customHeight="1">
      <c r="B177" s="32"/>
      <c r="C177" s="127" t="s">
        <v>254</v>
      </c>
      <c r="D177" s="127" t="s">
        <v>145</v>
      </c>
      <c r="E177" s="128" t="s">
        <v>433</v>
      </c>
      <c r="F177" s="129" t="s">
        <v>434</v>
      </c>
      <c r="G177" s="130" t="s">
        <v>167</v>
      </c>
      <c r="H177" s="131">
        <v>152.208</v>
      </c>
      <c r="I177" s="132"/>
      <c r="J177" s="133">
        <f>ROUND(I177*H177,2)</f>
        <v>0</v>
      </c>
      <c r="K177" s="129" t="s">
        <v>149</v>
      </c>
      <c r="L177" s="32"/>
      <c r="M177" s="134" t="s">
        <v>19</v>
      </c>
      <c r="N177" s="135" t="s">
        <v>43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150</v>
      </c>
      <c r="AT177" s="138" t="s">
        <v>145</v>
      </c>
      <c r="AU177" s="138" t="s">
        <v>82</v>
      </c>
      <c r="AY177" s="17" t="s">
        <v>142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80</v>
      </c>
      <c r="BK177" s="139">
        <f>ROUND(I177*H177,2)</f>
        <v>0</v>
      </c>
      <c r="BL177" s="17" t="s">
        <v>150</v>
      </c>
      <c r="BM177" s="138" t="s">
        <v>1100</v>
      </c>
    </row>
    <row r="178" spans="2:65" s="1" customFormat="1" ht="29.25">
      <c r="B178" s="32"/>
      <c r="D178" s="140" t="s">
        <v>152</v>
      </c>
      <c r="F178" s="141" t="s">
        <v>436</v>
      </c>
      <c r="I178" s="142"/>
      <c r="L178" s="32"/>
      <c r="M178" s="143"/>
      <c r="T178" s="53"/>
      <c r="AT178" s="17" t="s">
        <v>152</v>
      </c>
      <c r="AU178" s="17" t="s">
        <v>82</v>
      </c>
    </row>
    <row r="179" spans="2:65" s="1" customFormat="1" ht="11.25">
      <c r="B179" s="32"/>
      <c r="D179" s="144" t="s">
        <v>154</v>
      </c>
      <c r="F179" s="145" t="s">
        <v>437</v>
      </c>
      <c r="I179" s="142"/>
      <c r="L179" s="32"/>
      <c r="M179" s="143"/>
      <c r="T179" s="53"/>
      <c r="AT179" s="17" t="s">
        <v>154</v>
      </c>
      <c r="AU179" s="17" t="s">
        <v>82</v>
      </c>
    </row>
    <row r="180" spans="2:65" s="13" customFormat="1" ht="11.25">
      <c r="B180" s="152"/>
      <c r="D180" s="140" t="s">
        <v>156</v>
      </c>
      <c r="E180" s="153" t="s">
        <v>19</v>
      </c>
      <c r="F180" s="154" t="s">
        <v>1101</v>
      </c>
      <c r="H180" s="155">
        <v>152.208</v>
      </c>
      <c r="I180" s="156"/>
      <c r="L180" s="152"/>
      <c r="M180" s="157"/>
      <c r="T180" s="158"/>
      <c r="AT180" s="153" t="s">
        <v>156</v>
      </c>
      <c r="AU180" s="153" t="s">
        <v>82</v>
      </c>
      <c r="AV180" s="13" t="s">
        <v>82</v>
      </c>
      <c r="AW180" s="13" t="s">
        <v>33</v>
      </c>
      <c r="AX180" s="13" t="s">
        <v>80</v>
      </c>
      <c r="AY180" s="153" t="s">
        <v>142</v>
      </c>
    </row>
    <row r="181" spans="2:65" s="1" customFormat="1" ht="44.25" customHeight="1">
      <c r="B181" s="32"/>
      <c r="C181" s="127" t="s">
        <v>8</v>
      </c>
      <c r="D181" s="127" t="s">
        <v>145</v>
      </c>
      <c r="E181" s="128" t="s">
        <v>440</v>
      </c>
      <c r="F181" s="129" t="s">
        <v>441</v>
      </c>
      <c r="G181" s="130" t="s">
        <v>167</v>
      </c>
      <c r="H181" s="131">
        <v>10.872</v>
      </c>
      <c r="I181" s="132"/>
      <c r="J181" s="133">
        <f>ROUND(I181*H181,2)</f>
        <v>0</v>
      </c>
      <c r="K181" s="129" t="s">
        <v>149</v>
      </c>
      <c r="L181" s="32"/>
      <c r="M181" s="134" t="s">
        <v>19</v>
      </c>
      <c r="N181" s="135" t="s">
        <v>43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150</v>
      </c>
      <c r="AT181" s="138" t="s">
        <v>145</v>
      </c>
      <c r="AU181" s="138" t="s">
        <v>82</v>
      </c>
      <c r="AY181" s="17" t="s">
        <v>142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80</v>
      </c>
      <c r="BK181" s="139">
        <f>ROUND(I181*H181,2)</f>
        <v>0</v>
      </c>
      <c r="BL181" s="17" t="s">
        <v>150</v>
      </c>
      <c r="BM181" s="138" t="s">
        <v>1102</v>
      </c>
    </row>
    <row r="182" spans="2:65" s="1" customFormat="1" ht="39">
      <c r="B182" s="32"/>
      <c r="D182" s="140" t="s">
        <v>152</v>
      </c>
      <c r="F182" s="141" t="s">
        <v>443</v>
      </c>
      <c r="I182" s="142"/>
      <c r="L182" s="32"/>
      <c r="M182" s="143"/>
      <c r="T182" s="53"/>
      <c r="AT182" s="17" t="s">
        <v>152</v>
      </c>
      <c r="AU182" s="17" t="s">
        <v>82</v>
      </c>
    </row>
    <row r="183" spans="2:65" s="1" customFormat="1" ht="11.25">
      <c r="B183" s="32"/>
      <c r="D183" s="144" t="s">
        <v>154</v>
      </c>
      <c r="F183" s="145" t="s">
        <v>444</v>
      </c>
      <c r="I183" s="142"/>
      <c r="L183" s="32"/>
      <c r="M183" s="143"/>
      <c r="T183" s="53"/>
      <c r="AT183" s="17" t="s">
        <v>154</v>
      </c>
      <c r="AU183" s="17" t="s">
        <v>82</v>
      </c>
    </row>
    <row r="184" spans="2:65" s="11" customFormat="1" ht="22.9" customHeight="1">
      <c r="B184" s="115"/>
      <c r="D184" s="116" t="s">
        <v>71</v>
      </c>
      <c r="E184" s="125" t="s">
        <v>445</v>
      </c>
      <c r="F184" s="125" t="s">
        <v>446</v>
      </c>
      <c r="I184" s="118"/>
      <c r="J184" s="126">
        <f>BK184</f>
        <v>0</v>
      </c>
      <c r="L184" s="115"/>
      <c r="M184" s="120"/>
      <c r="P184" s="121">
        <f>SUM(P185:P187)</f>
        <v>0</v>
      </c>
      <c r="R184" s="121">
        <f>SUM(R185:R187)</f>
        <v>0</v>
      </c>
      <c r="T184" s="122">
        <f>SUM(T185:T187)</f>
        <v>0</v>
      </c>
      <c r="AR184" s="116" t="s">
        <v>80</v>
      </c>
      <c r="AT184" s="123" t="s">
        <v>71</v>
      </c>
      <c r="AU184" s="123" t="s">
        <v>80</v>
      </c>
      <c r="AY184" s="116" t="s">
        <v>142</v>
      </c>
      <c r="BK184" s="124">
        <f>SUM(BK185:BK187)</f>
        <v>0</v>
      </c>
    </row>
    <row r="185" spans="2:65" s="1" customFormat="1" ht="21.75" customHeight="1">
      <c r="B185" s="32"/>
      <c r="C185" s="127" t="s">
        <v>272</v>
      </c>
      <c r="D185" s="127" t="s">
        <v>145</v>
      </c>
      <c r="E185" s="128" t="s">
        <v>448</v>
      </c>
      <c r="F185" s="129" t="s">
        <v>449</v>
      </c>
      <c r="G185" s="130" t="s">
        <v>167</v>
      </c>
      <c r="H185" s="131">
        <v>8.7829999999999995</v>
      </c>
      <c r="I185" s="132"/>
      <c r="J185" s="133">
        <f>ROUND(I185*H185,2)</f>
        <v>0</v>
      </c>
      <c r="K185" s="129" t="s">
        <v>149</v>
      </c>
      <c r="L185" s="32"/>
      <c r="M185" s="134" t="s">
        <v>19</v>
      </c>
      <c r="N185" s="135" t="s">
        <v>43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150</v>
      </c>
      <c r="AT185" s="138" t="s">
        <v>145</v>
      </c>
      <c r="AU185" s="138" t="s">
        <v>82</v>
      </c>
      <c r="AY185" s="17" t="s">
        <v>142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80</v>
      </c>
      <c r="BK185" s="139">
        <f>ROUND(I185*H185,2)</f>
        <v>0</v>
      </c>
      <c r="BL185" s="17" t="s">
        <v>150</v>
      </c>
      <c r="BM185" s="138" t="s">
        <v>1103</v>
      </c>
    </row>
    <row r="186" spans="2:65" s="1" customFormat="1" ht="29.25">
      <c r="B186" s="32"/>
      <c r="D186" s="140" t="s">
        <v>152</v>
      </c>
      <c r="F186" s="141" t="s">
        <v>451</v>
      </c>
      <c r="I186" s="142"/>
      <c r="L186" s="32"/>
      <c r="M186" s="143"/>
      <c r="T186" s="53"/>
      <c r="AT186" s="17" t="s">
        <v>152</v>
      </c>
      <c r="AU186" s="17" t="s">
        <v>82</v>
      </c>
    </row>
    <row r="187" spans="2:65" s="1" customFormat="1" ht="11.25">
      <c r="B187" s="32"/>
      <c r="D187" s="144" t="s">
        <v>154</v>
      </c>
      <c r="F187" s="145" t="s">
        <v>452</v>
      </c>
      <c r="I187" s="142"/>
      <c r="L187" s="32"/>
      <c r="M187" s="143"/>
      <c r="T187" s="53"/>
      <c r="AT187" s="17" t="s">
        <v>154</v>
      </c>
      <c r="AU187" s="17" t="s">
        <v>82</v>
      </c>
    </row>
    <row r="188" spans="2:65" s="11" customFormat="1" ht="25.9" customHeight="1">
      <c r="B188" s="115"/>
      <c r="D188" s="116" t="s">
        <v>71</v>
      </c>
      <c r="E188" s="117" t="s">
        <v>453</v>
      </c>
      <c r="F188" s="117" t="s">
        <v>454</v>
      </c>
      <c r="I188" s="118"/>
      <c r="J188" s="119">
        <f>BK188</f>
        <v>0</v>
      </c>
      <c r="L188" s="115"/>
      <c r="M188" s="120"/>
      <c r="P188" s="121">
        <f>P189+P201+P214+P230+P262+P281+P305+P311+P317+P343+P376</f>
        <v>0</v>
      </c>
      <c r="R188" s="121">
        <f>R189+R201+R214+R230+R262+R281+R305+R311+R317+R343+R376</f>
        <v>2.28010248</v>
      </c>
      <c r="T188" s="122">
        <f>T189+T201+T214+T230+T262+T281+T305+T311+T317+T343+T376</f>
        <v>4.1636248999999994</v>
      </c>
      <c r="AR188" s="116" t="s">
        <v>82</v>
      </c>
      <c r="AT188" s="123" t="s">
        <v>71</v>
      </c>
      <c r="AU188" s="123" t="s">
        <v>72</v>
      </c>
      <c r="AY188" s="116" t="s">
        <v>142</v>
      </c>
      <c r="BK188" s="124">
        <f>BK189+BK201+BK214+BK230+BK262+BK281+BK305+BK311+BK317+BK343+BK376</f>
        <v>0</v>
      </c>
    </row>
    <row r="189" spans="2:65" s="11" customFormat="1" ht="22.9" customHeight="1">
      <c r="B189" s="115"/>
      <c r="D189" s="116" t="s">
        <v>71</v>
      </c>
      <c r="E189" s="125" t="s">
        <v>465</v>
      </c>
      <c r="F189" s="125" t="s">
        <v>466</v>
      </c>
      <c r="I189" s="118"/>
      <c r="J189" s="126">
        <f>BK189</f>
        <v>0</v>
      </c>
      <c r="L189" s="115"/>
      <c r="M189" s="120"/>
      <c r="P189" s="121">
        <f>SUM(P190:P200)</f>
        <v>0</v>
      </c>
      <c r="R189" s="121">
        <f>SUM(R190:R200)</f>
        <v>0.32486660000000006</v>
      </c>
      <c r="T189" s="122">
        <f>SUM(T190:T200)</f>
        <v>0</v>
      </c>
      <c r="AR189" s="116" t="s">
        <v>82</v>
      </c>
      <c r="AT189" s="123" t="s">
        <v>71</v>
      </c>
      <c r="AU189" s="123" t="s">
        <v>80</v>
      </c>
      <c r="AY189" s="116" t="s">
        <v>142</v>
      </c>
      <c r="BK189" s="124">
        <f>SUM(BK190:BK200)</f>
        <v>0</v>
      </c>
    </row>
    <row r="190" spans="2:65" s="1" customFormat="1" ht="24.2" customHeight="1">
      <c r="B190" s="32"/>
      <c r="C190" s="127" t="s">
        <v>282</v>
      </c>
      <c r="D190" s="127" t="s">
        <v>145</v>
      </c>
      <c r="E190" s="128" t="s">
        <v>1104</v>
      </c>
      <c r="F190" s="129" t="s">
        <v>1105</v>
      </c>
      <c r="G190" s="130" t="s">
        <v>191</v>
      </c>
      <c r="H190" s="131">
        <v>37.17</v>
      </c>
      <c r="I190" s="132"/>
      <c r="J190" s="133">
        <f>ROUND(I190*H190,2)</f>
        <v>0</v>
      </c>
      <c r="K190" s="129" t="s">
        <v>149</v>
      </c>
      <c r="L190" s="32"/>
      <c r="M190" s="134" t="s">
        <v>19</v>
      </c>
      <c r="N190" s="135" t="s">
        <v>43</v>
      </c>
      <c r="P190" s="136">
        <f>O190*H190</f>
        <v>0</v>
      </c>
      <c r="Q190" s="136">
        <v>7.0600000000000003E-3</v>
      </c>
      <c r="R190" s="136">
        <f>Q190*H190</f>
        <v>0.26242020000000005</v>
      </c>
      <c r="S190" s="136">
        <v>0</v>
      </c>
      <c r="T190" s="137">
        <f>S190*H190</f>
        <v>0</v>
      </c>
      <c r="AR190" s="138" t="s">
        <v>272</v>
      </c>
      <c r="AT190" s="138" t="s">
        <v>145</v>
      </c>
      <c r="AU190" s="138" t="s">
        <v>82</v>
      </c>
      <c r="AY190" s="17" t="s">
        <v>142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80</v>
      </c>
      <c r="BK190" s="139">
        <f>ROUND(I190*H190,2)</f>
        <v>0</v>
      </c>
      <c r="BL190" s="17" t="s">
        <v>272</v>
      </c>
      <c r="BM190" s="138" t="s">
        <v>1106</v>
      </c>
    </row>
    <row r="191" spans="2:65" s="1" customFormat="1" ht="19.5">
      <c r="B191" s="32"/>
      <c r="D191" s="140" t="s">
        <v>152</v>
      </c>
      <c r="F191" s="141" t="s">
        <v>1107</v>
      </c>
      <c r="I191" s="142"/>
      <c r="L191" s="32"/>
      <c r="M191" s="143"/>
      <c r="T191" s="53"/>
      <c r="AT191" s="17" t="s">
        <v>152</v>
      </c>
      <c r="AU191" s="17" t="s">
        <v>82</v>
      </c>
    </row>
    <row r="192" spans="2:65" s="1" customFormat="1" ht="11.25">
      <c r="B192" s="32"/>
      <c r="D192" s="144" t="s">
        <v>154</v>
      </c>
      <c r="F192" s="145" t="s">
        <v>1108</v>
      </c>
      <c r="I192" s="142"/>
      <c r="L192" s="32"/>
      <c r="M192" s="143"/>
      <c r="T192" s="53"/>
      <c r="AT192" s="17" t="s">
        <v>154</v>
      </c>
      <c r="AU192" s="17" t="s">
        <v>82</v>
      </c>
    </row>
    <row r="193" spans="2:65" s="12" customFormat="1" ht="11.25">
      <c r="B193" s="146"/>
      <c r="D193" s="140" t="s">
        <v>156</v>
      </c>
      <c r="E193" s="147" t="s">
        <v>19</v>
      </c>
      <c r="F193" s="148" t="s">
        <v>195</v>
      </c>
      <c r="H193" s="147" t="s">
        <v>19</v>
      </c>
      <c r="I193" s="149"/>
      <c r="L193" s="146"/>
      <c r="M193" s="150"/>
      <c r="T193" s="151"/>
      <c r="AT193" s="147" t="s">
        <v>156</v>
      </c>
      <c r="AU193" s="147" t="s">
        <v>82</v>
      </c>
      <c r="AV193" s="12" t="s">
        <v>80</v>
      </c>
      <c r="AW193" s="12" t="s">
        <v>33</v>
      </c>
      <c r="AX193" s="12" t="s">
        <v>72</v>
      </c>
      <c r="AY193" s="147" t="s">
        <v>142</v>
      </c>
    </row>
    <row r="194" spans="2:65" s="13" customFormat="1" ht="11.25">
      <c r="B194" s="152"/>
      <c r="D194" s="140" t="s">
        <v>156</v>
      </c>
      <c r="E194" s="153" t="s">
        <v>19</v>
      </c>
      <c r="F194" s="154" t="s">
        <v>1077</v>
      </c>
      <c r="H194" s="155">
        <v>37.17</v>
      </c>
      <c r="I194" s="156"/>
      <c r="L194" s="152"/>
      <c r="M194" s="157"/>
      <c r="T194" s="158"/>
      <c r="AT194" s="153" t="s">
        <v>156</v>
      </c>
      <c r="AU194" s="153" t="s">
        <v>82</v>
      </c>
      <c r="AV194" s="13" t="s">
        <v>82</v>
      </c>
      <c r="AW194" s="13" t="s">
        <v>33</v>
      </c>
      <c r="AX194" s="13" t="s">
        <v>80</v>
      </c>
      <c r="AY194" s="153" t="s">
        <v>142</v>
      </c>
    </row>
    <row r="195" spans="2:65" s="1" customFormat="1" ht="37.9" customHeight="1">
      <c r="B195" s="32"/>
      <c r="C195" s="166" t="s">
        <v>289</v>
      </c>
      <c r="D195" s="166" t="s">
        <v>174</v>
      </c>
      <c r="E195" s="167" t="s">
        <v>1109</v>
      </c>
      <c r="F195" s="168" t="s">
        <v>1110</v>
      </c>
      <c r="G195" s="169" t="s">
        <v>191</v>
      </c>
      <c r="H195" s="170">
        <v>39.029000000000003</v>
      </c>
      <c r="I195" s="171"/>
      <c r="J195" s="172">
        <f>ROUND(I195*H195,2)</f>
        <v>0</v>
      </c>
      <c r="K195" s="168" t="s">
        <v>149</v>
      </c>
      <c r="L195" s="173"/>
      <c r="M195" s="174" t="s">
        <v>19</v>
      </c>
      <c r="N195" s="175" t="s">
        <v>43</v>
      </c>
      <c r="P195" s="136">
        <f>O195*H195</f>
        <v>0</v>
      </c>
      <c r="Q195" s="136">
        <v>1.6000000000000001E-3</v>
      </c>
      <c r="R195" s="136">
        <f>Q195*H195</f>
        <v>6.2446400000000006E-2</v>
      </c>
      <c r="S195" s="136">
        <v>0</v>
      </c>
      <c r="T195" s="137">
        <f>S195*H195</f>
        <v>0</v>
      </c>
      <c r="AR195" s="138" t="s">
        <v>83</v>
      </c>
      <c r="AT195" s="138" t="s">
        <v>174</v>
      </c>
      <c r="AU195" s="138" t="s">
        <v>82</v>
      </c>
      <c r="AY195" s="17" t="s">
        <v>142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7" t="s">
        <v>80</v>
      </c>
      <c r="BK195" s="139">
        <f>ROUND(I195*H195,2)</f>
        <v>0</v>
      </c>
      <c r="BL195" s="17" t="s">
        <v>272</v>
      </c>
      <c r="BM195" s="138" t="s">
        <v>1111</v>
      </c>
    </row>
    <row r="196" spans="2:65" s="1" customFormat="1" ht="19.5">
      <c r="B196" s="32"/>
      <c r="D196" s="140" t="s">
        <v>152</v>
      </c>
      <c r="F196" s="141" t="s">
        <v>1110</v>
      </c>
      <c r="I196" s="142"/>
      <c r="L196" s="32"/>
      <c r="M196" s="143"/>
      <c r="T196" s="53"/>
      <c r="AT196" s="17" t="s">
        <v>152</v>
      </c>
      <c r="AU196" s="17" t="s">
        <v>82</v>
      </c>
    </row>
    <row r="197" spans="2:65" s="13" customFormat="1" ht="11.25">
      <c r="B197" s="152"/>
      <c r="D197" s="140" t="s">
        <v>156</v>
      </c>
      <c r="E197" s="153" t="s">
        <v>19</v>
      </c>
      <c r="F197" s="154" t="s">
        <v>1112</v>
      </c>
      <c r="H197" s="155">
        <v>39.029000000000003</v>
      </c>
      <c r="I197" s="156"/>
      <c r="L197" s="152"/>
      <c r="M197" s="157"/>
      <c r="T197" s="158"/>
      <c r="AT197" s="153" t="s">
        <v>156</v>
      </c>
      <c r="AU197" s="153" t="s">
        <v>82</v>
      </c>
      <c r="AV197" s="13" t="s">
        <v>82</v>
      </c>
      <c r="AW197" s="13" t="s">
        <v>33</v>
      </c>
      <c r="AX197" s="13" t="s">
        <v>80</v>
      </c>
      <c r="AY197" s="153" t="s">
        <v>142</v>
      </c>
    </row>
    <row r="198" spans="2:65" s="1" customFormat="1" ht="24.2" customHeight="1">
      <c r="B198" s="32"/>
      <c r="C198" s="127" t="s">
        <v>296</v>
      </c>
      <c r="D198" s="127" t="s">
        <v>145</v>
      </c>
      <c r="E198" s="128" t="s">
        <v>1113</v>
      </c>
      <c r="F198" s="129" t="s">
        <v>1114</v>
      </c>
      <c r="G198" s="130" t="s">
        <v>167</v>
      </c>
      <c r="H198" s="131">
        <v>9.5000000000000001E-2</v>
      </c>
      <c r="I198" s="132"/>
      <c r="J198" s="133">
        <f>ROUND(I198*H198,2)</f>
        <v>0</v>
      </c>
      <c r="K198" s="129" t="s">
        <v>149</v>
      </c>
      <c r="L198" s="32"/>
      <c r="M198" s="134" t="s">
        <v>19</v>
      </c>
      <c r="N198" s="135" t="s">
        <v>43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272</v>
      </c>
      <c r="AT198" s="138" t="s">
        <v>145</v>
      </c>
      <c r="AU198" s="138" t="s">
        <v>82</v>
      </c>
      <c r="AY198" s="17" t="s">
        <v>142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7" t="s">
        <v>80</v>
      </c>
      <c r="BK198" s="139">
        <f>ROUND(I198*H198,2)</f>
        <v>0</v>
      </c>
      <c r="BL198" s="17" t="s">
        <v>272</v>
      </c>
      <c r="BM198" s="138" t="s">
        <v>1115</v>
      </c>
    </row>
    <row r="199" spans="2:65" s="1" customFormat="1" ht="29.25">
      <c r="B199" s="32"/>
      <c r="D199" s="140" t="s">
        <v>152</v>
      </c>
      <c r="F199" s="141" t="s">
        <v>1116</v>
      </c>
      <c r="I199" s="142"/>
      <c r="L199" s="32"/>
      <c r="M199" s="143"/>
      <c r="T199" s="53"/>
      <c r="AT199" s="17" t="s">
        <v>152</v>
      </c>
      <c r="AU199" s="17" t="s">
        <v>82</v>
      </c>
    </row>
    <row r="200" spans="2:65" s="1" customFormat="1" ht="11.25">
      <c r="B200" s="32"/>
      <c r="D200" s="144" t="s">
        <v>154</v>
      </c>
      <c r="F200" s="145" t="s">
        <v>1117</v>
      </c>
      <c r="I200" s="142"/>
      <c r="L200" s="32"/>
      <c r="M200" s="143"/>
      <c r="T200" s="53"/>
      <c r="AT200" s="17" t="s">
        <v>154</v>
      </c>
      <c r="AU200" s="17" t="s">
        <v>82</v>
      </c>
    </row>
    <row r="201" spans="2:65" s="11" customFormat="1" ht="22.9" customHeight="1">
      <c r="B201" s="115"/>
      <c r="D201" s="116" t="s">
        <v>71</v>
      </c>
      <c r="E201" s="125" t="s">
        <v>487</v>
      </c>
      <c r="F201" s="125" t="s">
        <v>488</v>
      </c>
      <c r="I201" s="118"/>
      <c r="J201" s="126">
        <f>BK201</f>
        <v>0</v>
      </c>
      <c r="L201" s="115"/>
      <c r="M201" s="120"/>
      <c r="P201" s="121">
        <f>SUM(P202:P213)</f>
        <v>0</v>
      </c>
      <c r="R201" s="121">
        <f>SUM(R202:R213)</f>
        <v>5.3100000000000005E-3</v>
      </c>
      <c r="T201" s="122">
        <f>SUM(T202:T213)</f>
        <v>0</v>
      </c>
      <c r="AR201" s="116" t="s">
        <v>82</v>
      </c>
      <c r="AT201" s="123" t="s">
        <v>71</v>
      </c>
      <c r="AU201" s="123" t="s">
        <v>80</v>
      </c>
      <c r="AY201" s="116" t="s">
        <v>142</v>
      </c>
      <c r="BK201" s="124">
        <f>SUM(BK202:BK213)</f>
        <v>0</v>
      </c>
    </row>
    <row r="202" spans="2:65" s="1" customFormat="1" ht="16.5" customHeight="1">
      <c r="B202" s="32"/>
      <c r="C202" s="127" t="s">
        <v>302</v>
      </c>
      <c r="D202" s="127" t="s">
        <v>145</v>
      </c>
      <c r="E202" s="128" t="s">
        <v>490</v>
      </c>
      <c r="F202" s="129" t="s">
        <v>491</v>
      </c>
      <c r="G202" s="130" t="s">
        <v>161</v>
      </c>
      <c r="H202" s="131">
        <v>1</v>
      </c>
      <c r="I202" s="132"/>
      <c r="J202" s="133">
        <f>ROUND(I202*H202,2)</f>
        <v>0</v>
      </c>
      <c r="K202" s="129" t="s">
        <v>149</v>
      </c>
      <c r="L202" s="32"/>
      <c r="M202" s="134" t="s">
        <v>19</v>
      </c>
      <c r="N202" s="135" t="s">
        <v>43</v>
      </c>
      <c r="P202" s="136">
        <f>O202*H202</f>
        <v>0</v>
      </c>
      <c r="Q202" s="136">
        <v>3.1E-4</v>
      </c>
      <c r="R202" s="136">
        <f>Q202*H202</f>
        <v>3.1E-4</v>
      </c>
      <c r="S202" s="136">
        <v>0</v>
      </c>
      <c r="T202" s="137">
        <f>S202*H202</f>
        <v>0</v>
      </c>
      <c r="AR202" s="138" t="s">
        <v>272</v>
      </c>
      <c r="AT202" s="138" t="s">
        <v>145</v>
      </c>
      <c r="AU202" s="138" t="s">
        <v>82</v>
      </c>
      <c r="AY202" s="17" t="s">
        <v>142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80</v>
      </c>
      <c r="BK202" s="139">
        <f>ROUND(I202*H202,2)</f>
        <v>0</v>
      </c>
      <c r="BL202" s="17" t="s">
        <v>272</v>
      </c>
      <c r="BM202" s="138" t="s">
        <v>1118</v>
      </c>
    </row>
    <row r="203" spans="2:65" s="1" customFormat="1" ht="19.5">
      <c r="B203" s="32"/>
      <c r="D203" s="140" t="s">
        <v>152</v>
      </c>
      <c r="F203" s="141" t="s">
        <v>493</v>
      </c>
      <c r="I203" s="142"/>
      <c r="L203" s="32"/>
      <c r="M203" s="143"/>
      <c r="T203" s="53"/>
      <c r="AT203" s="17" t="s">
        <v>152</v>
      </c>
      <c r="AU203" s="17" t="s">
        <v>82</v>
      </c>
    </row>
    <row r="204" spans="2:65" s="1" customFormat="1" ht="11.25">
      <c r="B204" s="32"/>
      <c r="D204" s="144" t="s">
        <v>154</v>
      </c>
      <c r="F204" s="145" t="s">
        <v>494</v>
      </c>
      <c r="I204" s="142"/>
      <c r="L204" s="32"/>
      <c r="M204" s="143"/>
      <c r="T204" s="53"/>
      <c r="AT204" s="17" t="s">
        <v>154</v>
      </c>
      <c r="AU204" s="17" t="s">
        <v>82</v>
      </c>
    </row>
    <row r="205" spans="2:65" s="1" customFormat="1" ht="16.5" customHeight="1">
      <c r="B205" s="32"/>
      <c r="C205" s="127" t="s">
        <v>7</v>
      </c>
      <c r="D205" s="127" t="s">
        <v>145</v>
      </c>
      <c r="E205" s="128" t="s">
        <v>502</v>
      </c>
      <c r="F205" s="129" t="s">
        <v>503</v>
      </c>
      <c r="G205" s="130" t="s">
        <v>201</v>
      </c>
      <c r="H205" s="131">
        <v>10</v>
      </c>
      <c r="I205" s="132"/>
      <c r="J205" s="133">
        <f>ROUND(I205*H205,2)</f>
        <v>0</v>
      </c>
      <c r="K205" s="129" t="s">
        <v>149</v>
      </c>
      <c r="L205" s="32"/>
      <c r="M205" s="134" t="s">
        <v>19</v>
      </c>
      <c r="N205" s="135" t="s">
        <v>43</v>
      </c>
      <c r="P205" s="136">
        <f>O205*H205</f>
        <v>0</v>
      </c>
      <c r="Q205" s="136">
        <v>5.0000000000000001E-4</v>
      </c>
      <c r="R205" s="136">
        <f>Q205*H205</f>
        <v>5.0000000000000001E-3</v>
      </c>
      <c r="S205" s="136">
        <v>0</v>
      </c>
      <c r="T205" s="137">
        <f>S205*H205</f>
        <v>0</v>
      </c>
      <c r="AR205" s="138" t="s">
        <v>272</v>
      </c>
      <c r="AT205" s="138" t="s">
        <v>145</v>
      </c>
      <c r="AU205" s="138" t="s">
        <v>82</v>
      </c>
      <c r="AY205" s="17" t="s">
        <v>142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80</v>
      </c>
      <c r="BK205" s="139">
        <f>ROUND(I205*H205,2)</f>
        <v>0</v>
      </c>
      <c r="BL205" s="17" t="s">
        <v>272</v>
      </c>
      <c r="BM205" s="138" t="s">
        <v>1119</v>
      </c>
    </row>
    <row r="206" spans="2:65" s="1" customFormat="1" ht="11.25">
      <c r="B206" s="32"/>
      <c r="D206" s="140" t="s">
        <v>152</v>
      </c>
      <c r="F206" s="141" t="s">
        <v>505</v>
      </c>
      <c r="I206" s="142"/>
      <c r="L206" s="32"/>
      <c r="M206" s="143"/>
      <c r="T206" s="53"/>
      <c r="AT206" s="17" t="s">
        <v>152</v>
      </c>
      <c r="AU206" s="17" t="s">
        <v>82</v>
      </c>
    </row>
    <row r="207" spans="2:65" s="1" customFormat="1" ht="11.25">
      <c r="B207" s="32"/>
      <c r="D207" s="144" t="s">
        <v>154</v>
      </c>
      <c r="F207" s="145" t="s">
        <v>506</v>
      </c>
      <c r="I207" s="142"/>
      <c r="L207" s="32"/>
      <c r="M207" s="143"/>
      <c r="T207" s="53"/>
      <c r="AT207" s="17" t="s">
        <v>154</v>
      </c>
      <c r="AU207" s="17" t="s">
        <v>82</v>
      </c>
    </row>
    <row r="208" spans="2:65" s="1" customFormat="1" ht="21.75" customHeight="1">
      <c r="B208" s="32"/>
      <c r="C208" s="127" t="s">
        <v>314</v>
      </c>
      <c r="D208" s="127" t="s">
        <v>145</v>
      </c>
      <c r="E208" s="128" t="s">
        <v>514</v>
      </c>
      <c r="F208" s="129" t="s">
        <v>515</v>
      </c>
      <c r="G208" s="130" t="s">
        <v>201</v>
      </c>
      <c r="H208" s="131">
        <v>10</v>
      </c>
      <c r="I208" s="132"/>
      <c r="J208" s="133">
        <f>ROUND(I208*H208,2)</f>
        <v>0</v>
      </c>
      <c r="K208" s="129" t="s">
        <v>149</v>
      </c>
      <c r="L208" s="32"/>
      <c r="M208" s="134" t="s">
        <v>19</v>
      </c>
      <c r="N208" s="135" t="s">
        <v>43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272</v>
      </c>
      <c r="AT208" s="138" t="s">
        <v>145</v>
      </c>
      <c r="AU208" s="138" t="s">
        <v>82</v>
      </c>
      <c r="AY208" s="17" t="s">
        <v>142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80</v>
      </c>
      <c r="BK208" s="139">
        <f>ROUND(I208*H208,2)</f>
        <v>0</v>
      </c>
      <c r="BL208" s="17" t="s">
        <v>272</v>
      </c>
      <c r="BM208" s="138" t="s">
        <v>1120</v>
      </c>
    </row>
    <row r="209" spans="2:65" s="1" customFormat="1" ht="11.25">
      <c r="B209" s="32"/>
      <c r="D209" s="140" t="s">
        <v>152</v>
      </c>
      <c r="F209" s="141" t="s">
        <v>517</v>
      </c>
      <c r="I209" s="142"/>
      <c r="L209" s="32"/>
      <c r="M209" s="143"/>
      <c r="T209" s="53"/>
      <c r="AT209" s="17" t="s">
        <v>152</v>
      </c>
      <c r="AU209" s="17" t="s">
        <v>82</v>
      </c>
    </row>
    <row r="210" spans="2:65" s="1" customFormat="1" ht="11.25">
      <c r="B210" s="32"/>
      <c r="D210" s="144" t="s">
        <v>154</v>
      </c>
      <c r="F210" s="145" t="s">
        <v>518</v>
      </c>
      <c r="I210" s="142"/>
      <c r="L210" s="32"/>
      <c r="M210" s="143"/>
      <c r="T210" s="53"/>
      <c r="AT210" s="17" t="s">
        <v>154</v>
      </c>
      <c r="AU210" s="17" t="s">
        <v>82</v>
      </c>
    </row>
    <row r="211" spans="2:65" s="1" customFormat="1" ht="24.2" customHeight="1">
      <c r="B211" s="32"/>
      <c r="C211" s="127" t="s">
        <v>318</v>
      </c>
      <c r="D211" s="127" t="s">
        <v>145</v>
      </c>
      <c r="E211" s="128" t="s">
        <v>520</v>
      </c>
      <c r="F211" s="129" t="s">
        <v>521</v>
      </c>
      <c r="G211" s="130" t="s">
        <v>167</v>
      </c>
      <c r="H211" s="131">
        <v>5.0000000000000001E-3</v>
      </c>
      <c r="I211" s="132"/>
      <c r="J211" s="133">
        <f>ROUND(I211*H211,2)</f>
        <v>0</v>
      </c>
      <c r="K211" s="129" t="s">
        <v>149</v>
      </c>
      <c r="L211" s="32"/>
      <c r="M211" s="134" t="s">
        <v>19</v>
      </c>
      <c r="N211" s="135" t="s">
        <v>43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272</v>
      </c>
      <c r="AT211" s="138" t="s">
        <v>145</v>
      </c>
      <c r="AU211" s="138" t="s">
        <v>82</v>
      </c>
      <c r="AY211" s="17" t="s">
        <v>142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80</v>
      </c>
      <c r="BK211" s="139">
        <f>ROUND(I211*H211,2)</f>
        <v>0</v>
      </c>
      <c r="BL211" s="17" t="s">
        <v>272</v>
      </c>
      <c r="BM211" s="138" t="s">
        <v>1121</v>
      </c>
    </row>
    <row r="212" spans="2:65" s="1" customFormat="1" ht="29.25">
      <c r="B212" s="32"/>
      <c r="D212" s="140" t="s">
        <v>152</v>
      </c>
      <c r="F212" s="141" t="s">
        <v>523</v>
      </c>
      <c r="I212" s="142"/>
      <c r="L212" s="32"/>
      <c r="M212" s="143"/>
      <c r="T212" s="53"/>
      <c r="AT212" s="17" t="s">
        <v>152</v>
      </c>
      <c r="AU212" s="17" t="s">
        <v>82</v>
      </c>
    </row>
    <row r="213" spans="2:65" s="1" customFormat="1" ht="11.25">
      <c r="B213" s="32"/>
      <c r="D213" s="144" t="s">
        <v>154</v>
      </c>
      <c r="F213" s="145" t="s">
        <v>524</v>
      </c>
      <c r="I213" s="142"/>
      <c r="L213" s="32"/>
      <c r="M213" s="143"/>
      <c r="T213" s="53"/>
      <c r="AT213" s="17" t="s">
        <v>154</v>
      </c>
      <c r="AU213" s="17" t="s">
        <v>82</v>
      </c>
    </row>
    <row r="214" spans="2:65" s="11" customFormat="1" ht="22.9" customHeight="1">
      <c r="B214" s="115"/>
      <c r="D214" s="116" t="s">
        <v>71</v>
      </c>
      <c r="E214" s="125" t="s">
        <v>525</v>
      </c>
      <c r="F214" s="125" t="s">
        <v>526</v>
      </c>
      <c r="I214" s="118"/>
      <c r="J214" s="126">
        <f>BK214</f>
        <v>0</v>
      </c>
      <c r="L214" s="115"/>
      <c r="M214" s="120"/>
      <c r="P214" s="121">
        <f>SUM(P215:P229)</f>
        <v>0</v>
      </c>
      <c r="R214" s="121">
        <f>SUM(R215:R229)</f>
        <v>2.8719999999999999E-2</v>
      </c>
      <c r="T214" s="122">
        <f>SUM(T215:T229)</f>
        <v>0</v>
      </c>
      <c r="AR214" s="116" t="s">
        <v>82</v>
      </c>
      <c r="AT214" s="123" t="s">
        <v>71</v>
      </c>
      <c r="AU214" s="123" t="s">
        <v>80</v>
      </c>
      <c r="AY214" s="116" t="s">
        <v>142</v>
      </c>
      <c r="BK214" s="124">
        <f>SUM(BK215:BK229)</f>
        <v>0</v>
      </c>
    </row>
    <row r="215" spans="2:65" s="1" customFormat="1" ht="24.2" customHeight="1">
      <c r="B215" s="32"/>
      <c r="C215" s="127" t="s">
        <v>323</v>
      </c>
      <c r="D215" s="127" t="s">
        <v>145</v>
      </c>
      <c r="E215" s="128" t="s">
        <v>528</v>
      </c>
      <c r="F215" s="129" t="s">
        <v>529</v>
      </c>
      <c r="G215" s="130" t="s">
        <v>530</v>
      </c>
      <c r="H215" s="131">
        <v>2</v>
      </c>
      <c r="I215" s="132"/>
      <c r="J215" s="133">
        <f>ROUND(I215*H215,2)</f>
        <v>0</v>
      </c>
      <c r="K215" s="129" t="s">
        <v>149</v>
      </c>
      <c r="L215" s="32"/>
      <c r="M215" s="134" t="s">
        <v>19</v>
      </c>
      <c r="N215" s="135" t="s">
        <v>43</v>
      </c>
      <c r="P215" s="136">
        <f>O215*H215</f>
        <v>0</v>
      </c>
      <c r="Q215" s="136">
        <v>3.3600000000000001E-3</v>
      </c>
      <c r="R215" s="136">
        <f>Q215*H215</f>
        <v>6.7200000000000003E-3</v>
      </c>
      <c r="S215" s="136">
        <v>0</v>
      </c>
      <c r="T215" s="137">
        <f>S215*H215</f>
        <v>0</v>
      </c>
      <c r="AR215" s="138" t="s">
        <v>272</v>
      </c>
      <c r="AT215" s="138" t="s">
        <v>145</v>
      </c>
      <c r="AU215" s="138" t="s">
        <v>82</v>
      </c>
      <c r="AY215" s="17" t="s">
        <v>142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7" t="s">
        <v>80</v>
      </c>
      <c r="BK215" s="139">
        <f>ROUND(I215*H215,2)</f>
        <v>0</v>
      </c>
      <c r="BL215" s="17" t="s">
        <v>272</v>
      </c>
      <c r="BM215" s="138" t="s">
        <v>1122</v>
      </c>
    </row>
    <row r="216" spans="2:65" s="1" customFormat="1" ht="19.5">
      <c r="B216" s="32"/>
      <c r="D216" s="140" t="s">
        <v>152</v>
      </c>
      <c r="F216" s="141" t="s">
        <v>532</v>
      </c>
      <c r="I216" s="142"/>
      <c r="L216" s="32"/>
      <c r="M216" s="143"/>
      <c r="T216" s="53"/>
      <c r="AT216" s="17" t="s">
        <v>152</v>
      </c>
      <c r="AU216" s="17" t="s">
        <v>82</v>
      </c>
    </row>
    <row r="217" spans="2:65" s="1" customFormat="1" ht="11.25">
      <c r="B217" s="32"/>
      <c r="D217" s="144" t="s">
        <v>154</v>
      </c>
      <c r="F217" s="145" t="s">
        <v>533</v>
      </c>
      <c r="I217" s="142"/>
      <c r="L217" s="32"/>
      <c r="M217" s="143"/>
      <c r="T217" s="53"/>
      <c r="AT217" s="17" t="s">
        <v>154</v>
      </c>
      <c r="AU217" s="17" t="s">
        <v>82</v>
      </c>
    </row>
    <row r="218" spans="2:65" s="1" customFormat="1" ht="24.2" customHeight="1">
      <c r="B218" s="32"/>
      <c r="C218" s="127" t="s">
        <v>329</v>
      </c>
      <c r="D218" s="127" t="s">
        <v>145</v>
      </c>
      <c r="E218" s="128" t="s">
        <v>535</v>
      </c>
      <c r="F218" s="129" t="s">
        <v>536</v>
      </c>
      <c r="G218" s="130" t="s">
        <v>201</v>
      </c>
      <c r="H218" s="131">
        <v>20</v>
      </c>
      <c r="I218" s="132"/>
      <c r="J218" s="133">
        <f>ROUND(I218*H218,2)</f>
        <v>0</v>
      </c>
      <c r="K218" s="129" t="s">
        <v>149</v>
      </c>
      <c r="L218" s="32"/>
      <c r="M218" s="134" t="s">
        <v>19</v>
      </c>
      <c r="N218" s="135" t="s">
        <v>43</v>
      </c>
      <c r="P218" s="136">
        <f>O218*H218</f>
        <v>0</v>
      </c>
      <c r="Q218" s="136">
        <v>7.5000000000000002E-4</v>
      </c>
      <c r="R218" s="136">
        <f>Q218*H218</f>
        <v>1.4999999999999999E-2</v>
      </c>
      <c r="S218" s="136">
        <v>0</v>
      </c>
      <c r="T218" s="137">
        <f>S218*H218</f>
        <v>0</v>
      </c>
      <c r="AR218" s="138" t="s">
        <v>272</v>
      </c>
      <c r="AT218" s="138" t="s">
        <v>145</v>
      </c>
      <c r="AU218" s="138" t="s">
        <v>82</v>
      </c>
      <c r="AY218" s="17" t="s">
        <v>142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80</v>
      </c>
      <c r="BK218" s="139">
        <f>ROUND(I218*H218,2)</f>
        <v>0</v>
      </c>
      <c r="BL218" s="17" t="s">
        <v>272</v>
      </c>
      <c r="BM218" s="138" t="s">
        <v>1123</v>
      </c>
    </row>
    <row r="219" spans="2:65" s="1" customFormat="1" ht="19.5">
      <c r="B219" s="32"/>
      <c r="D219" s="140" t="s">
        <v>152</v>
      </c>
      <c r="F219" s="141" t="s">
        <v>538</v>
      </c>
      <c r="I219" s="142"/>
      <c r="L219" s="32"/>
      <c r="M219" s="143"/>
      <c r="T219" s="53"/>
      <c r="AT219" s="17" t="s">
        <v>152</v>
      </c>
      <c r="AU219" s="17" t="s">
        <v>82</v>
      </c>
    </row>
    <row r="220" spans="2:65" s="1" customFormat="1" ht="11.25">
      <c r="B220" s="32"/>
      <c r="D220" s="144" t="s">
        <v>154</v>
      </c>
      <c r="F220" s="145" t="s">
        <v>539</v>
      </c>
      <c r="I220" s="142"/>
      <c r="L220" s="32"/>
      <c r="M220" s="143"/>
      <c r="T220" s="53"/>
      <c r="AT220" s="17" t="s">
        <v>154</v>
      </c>
      <c r="AU220" s="17" t="s">
        <v>82</v>
      </c>
    </row>
    <row r="221" spans="2:65" s="1" customFormat="1" ht="37.9" customHeight="1">
      <c r="B221" s="32"/>
      <c r="C221" s="127" t="s">
        <v>335</v>
      </c>
      <c r="D221" s="127" t="s">
        <v>145</v>
      </c>
      <c r="E221" s="128" t="s">
        <v>541</v>
      </c>
      <c r="F221" s="129" t="s">
        <v>542</v>
      </c>
      <c r="G221" s="130" t="s">
        <v>201</v>
      </c>
      <c r="H221" s="131">
        <v>20</v>
      </c>
      <c r="I221" s="132"/>
      <c r="J221" s="133">
        <f>ROUND(I221*H221,2)</f>
        <v>0</v>
      </c>
      <c r="K221" s="129" t="s">
        <v>149</v>
      </c>
      <c r="L221" s="32"/>
      <c r="M221" s="134" t="s">
        <v>19</v>
      </c>
      <c r="N221" s="135" t="s">
        <v>43</v>
      </c>
      <c r="P221" s="136">
        <f>O221*H221</f>
        <v>0</v>
      </c>
      <c r="Q221" s="136">
        <v>3.4000000000000002E-4</v>
      </c>
      <c r="R221" s="136">
        <f>Q221*H221</f>
        <v>6.8000000000000005E-3</v>
      </c>
      <c r="S221" s="136">
        <v>0</v>
      </c>
      <c r="T221" s="137">
        <f>S221*H221</f>
        <v>0</v>
      </c>
      <c r="AR221" s="138" t="s">
        <v>272</v>
      </c>
      <c r="AT221" s="138" t="s">
        <v>145</v>
      </c>
      <c r="AU221" s="138" t="s">
        <v>82</v>
      </c>
      <c r="AY221" s="17" t="s">
        <v>142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80</v>
      </c>
      <c r="BK221" s="139">
        <f>ROUND(I221*H221,2)</f>
        <v>0</v>
      </c>
      <c r="BL221" s="17" t="s">
        <v>272</v>
      </c>
      <c r="BM221" s="138" t="s">
        <v>1124</v>
      </c>
    </row>
    <row r="222" spans="2:65" s="1" customFormat="1" ht="29.25">
      <c r="B222" s="32"/>
      <c r="D222" s="140" t="s">
        <v>152</v>
      </c>
      <c r="F222" s="141" t="s">
        <v>544</v>
      </c>
      <c r="I222" s="142"/>
      <c r="L222" s="32"/>
      <c r="M222" s="143"/>
      <c r="T222" s="53"/>
      <c r="AT222" s="17" t="s">
        <v>152</v>
      </c>
      <c r="AU222" s="17" t="s">
        <v>82</v>
      </c>
    </row>
    <row r="223" spans="2:65" s="1" customFormat="1" ht="11.25">
      <c r="B223" s="32"/>
      <c r="D223" s="144" t="s">
        <v>154</v>
      </c>
      <c r="F223" s="145" t="s">
        <v>545</v>
      </c>
      <c r="I223" s="142"/>
      <c r="L223" s="32"/>
      <c r="M223" s="143"/>
      <c r="T223" s="53"/>
      <c r="AT223" s="17" t="s">
        <v>154</v>
      </c>
      <c r="AU223" s="17" t="s">
        <v>82</v>
      </c>
    </row>
    <row r="224" spans="2:65" s="1" customFormat="1" ht="21.75" customHeight="1">
      <c r="B224" s="32"/>
      <c r="C224" s="127" t="s">
        <v>341</v>
      </c>
      <c r="D224" s="127" t="s">
        <v>145</v>
      </c>
      <c r="E224" s="128" t="s">
        <v>547</v>
      </c>
      <c r="F224" s="129" t="s">
        <v>548</v>
      </c>
      <c r="G224" s="130" t="s">
        <v>201</v>
      </c>
      <c r="H224" s="131">
        <v>20</v>
      </c>
      <c r="I224" s="132"/>
      <c r="J224" s="133">
        <f>ROUND(I224*H224,2)</f>
        <v>0</v>
      </c>
      <c r="K224" s="129" t="s">
        <v>149</v>
      </c>
      <c r="L224" s="32"/>
      <c r="M224" s="134" t="s">
        <v>19</v>
      </c>
      <c r="N224" s="135" t="s">
        <v>43</v>
      </c>
      <c r="P224" s="136">
        <f>O224*H224</f>
        <v>0</v>
      </c>
      <c r="Q224" s="136">
        <v>1.0000000000000001E-5</v>
      </c>
      <c r="R224" s="136">
        <f>Q224*H224</f>
        <v>2.0000000000000001E-4</v>
      </c>
      <c r="S224" s="136">
        <v>0</v>
      </c>
      <c r="T224" s="137">
        <f>S224*H224</f>
        <v>0</v>
      </c>
      <c r="AR224" s="138" t="s">
        <v>272</v>
      </c>
      <c r="AT224" s="138" t="s">
        <v>145</v>
      </c>
      <c r="AU224" s="138" t="s">
        <v>82</v>
      </c>
      <c r="AY224" s="17" t="s">
        <v>142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80</v>
      </c>
      <c r="BK224" s="139">
        <f>ROUND(I224*H224,2)</f>
        <v>0</v>
      </c>
      <c r="BL224" s="17" t="s">
        <v>272</v>
      </c>
      <c r="BM224" s="138" t="s">
        <v>1125</v>
      </c>
    </row>
    <row r="225" spans="2:65" s="1" customFormat="1" ht="19.5">
      <c r="B225" s="32"/>
      <c r="D225" s="140" t="s">
        <v>152</v>
      </c>
      <c r="F225" s="141" t="s">
        <v>550</v>
      </c>
      <c r="I225" s="142"/>
      <c r="L225" s="32"/>
      <c r="M225" s="143"/>
      <c r="T225" s="53"/>
      <c r="AT225" s="17" t="s">
        <v>152</v>
      </c>
      <c r="AU225" s="17" t="s">
        <v>82</v>
      </c>
    </row>
    <row r="226" spans="2:65" s="1" customFormat="1" ht="11.25">
      <c r="B226" s="32"/>
      <c r="D226" s="144" t="s">
        <v>154</v>
      </c>
      <c r="F226" s="145" t="s">
        <v>551</v>
      </c>
      <c r="I226" s="142"/>
      <c r="L226" s="32"/>
      <c r="M226" s="143"/>
      <c r="T226" s="53"/>
      <c r="AT226" s="17" t="s">
        <v>154</v>
      </c>
      <c r="AU226" s="17" t="s">
        <v>82</v>
      </c>
    </row>
    <row r="227" spans="2:65" s="1" customFormat="1" ht="24.2" customHeight="1">
      <c r="B227" s="32"/>
      <c r="C227" s="127" t="s">
        <v>347</v>
      </c>
      <c r="D227" s="127" t="s">
        <v>145</v>
      </c>
      <c r="E227" s="128" t="s">
        <v>553</v>
      </c>
      <c r="F227" s="129" t="s">
        <v>554</v>
      </c>
      <c r="G227" s="130" t="s">
        <v>167</v>
      </c>
      <c r="H227" s="131">
        <v>2.5000000000000001E-2</v>
      </c>
      <c r="I227" s="132"/>
      <c r="J227" s="133">
        <f>ROUND(I227*H227,2)</f>
        <v>0</v>
      </c>
      <c r="K227" s="129" t="s">
        <v>149</v>
      </c>
      <c r="L227" s="32"/>
      <c r="M227" s="134" t="s">
        <v>19</v>
      </c>
      <c r="N227" s="135" t="s">
        <v>43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272</v>
      </c>
      <c r="AT227" s="138" t="s">
        <v>145</v>
      </c>
      <c r="AU227" s="138" t="s">
        <v>82</v>
      </c>
      <c r="AY227" s="17" t="s">
        <v>142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80</v>
      </c>
      <c r="BK227" s="139">
        <f>ROUND(I227*H227,2)</f>
        <v>0</v>
      </c>
      <c r="BL227" s="17" t="s">
        <v>272</v>
      </c>
      <c r="BM227" s="138" t="s">
        <v>1126</v>
      </c>
    </row>
    <row r="228" spans="2:65" s="1" customFormat="1" ht="29.25">
      <c r="B228" s="32"/>
      <c r="D228" s="140" t="s">
        <v>152</v>
      </c>
      <c r="F228" s="141" t="s">
        <v>556</v>
      </c>
      <c r="I228" s="142"/>
      <c r="L228" s="32"/>
      <c r="M228" s="143"/>
      <c r="T228" s="53"/>
      <c r="AT228" s="17" t="s">
        <v>152</v>
      </c>
      <c r="AU228" s="17" t="s">
        <v>82</v>
      </c>
    </row>
    <row r="229" spans="2:65" s="1" customFormat="1" ht="11.25">
      <c r="B229" s="32"/>
      <c r="D229" s="144" t="s">
        <v>154</v>
      </c>
      <c r="F229" s="145" t="s">
        <v>557</v>
      </c>
      <c r="I229" s="142"/>
      <c r="L229" s="32"/>
      <c r="M229" s="143"/>
      <c r="T229" s="53"/>
      <c r="AT229" s="17" t="s">
        <v>154</v>
      </c>
      <c r="AU229" s="17" t="s">
        <v>82</v>
      </c>
    </row>
    <row r="230" spans="2:65" s="11" customFormat="1" ht="22.9" customHeight="1">
      <c r="B230" s="115"/>
      <c r="D230" s="116" t="s">
        <v>71</v>
      </c>
      <c r="E230" s="125" t="s">
        <v>558</v>
      </c>
      <c r="F230" s="125" t="s">
        <v>559</v>
      </c>
      <c r="I230" s="118"/>
      <c r="J230" s="126">
        <f>BK230</f>
        <v>0</v>
      </c>
      <c r="L230" s="115"/>
      <c r="M230" s="120"/>
      <c r="P230" s="121">
        <f>SUM(P231:P261)</f>
        <v>0</v>
      </c>
      <c r="R230" s="121">
        <f>SUM(R231:R261)</f>
        <v>6.9749999999999993E-2</v>
      </c>
      <c r="T230" s="122">
        <f>SUM(T231:T261)</f>
        <v>0.25494</v>
      </c>
      <c r="AR230" s="116" t="s">
        <v>82</v>
      </c>
      <c r="AT230" s="123" t="s">
        <v>71</v>
      </c>
      <c r="AU230" s="123" t="s">
        <v>80</v>
      </c>
      <c r="AY230" s="116" t="s">
        <v>142</v>
      </c>
      <c r="BK230" s="124">
        <f>SUM(BK231:BK261)</f>
        <v>0</v>
      </c>
    </row>
    <row r="231" spans="2:65" s="1" customFormat="1" ht="16.5" customHeight="1">
      <c r="B231" s="32"/>
      <c r="C231" s="127" t="s">
        <v>355</v>
      </c>
      <c r="D231" s="127" t="s">
        <v>145</v>
      </c>
      <c r="E231" s="128" t="s">
        <v>567</v>
      </c>
      <c r="F231" s="129" t="s">
        <v>568</v>
      </c>
      <c r="G231" s="130" t="s">
        <v>530</v>
      </c>
      <c r="H231" s="131">
        <v>1</v>
      </c>
      <c r="I231" s="132"/>
      <c r="J231" s="133">
        <f>ROUND(I231*H231,2)</f>
        <v>0</v>
      </c>
      <c r="K231" s="129" t="s">
        <v>149</v>
      </c>
      <c r="L231" s="32"/>
      <c r="M231" s="134" t="s">
        <v>19</v>
      </c>
      <c r="N231" s="135" t="s">
        <v>43</v>
      </c>
      <c r="P231" s="136">
        <f>O231*H231</f>
        <v>0</v>
      </c>
      <c r="Q231" s="136">
        <v>0</v>
      </c>
      <c r="R231" s="136">
        <f>Q231*H231</f>
        <v>0</v>
      </c>
      <c r="S231" s="136">
        <v>1.9460000000000002E-2</v>
      </c>
      <c r="T231" s="137">
        <f>S231*H231</f>
        <v>1.9460000000000002E-2</v>
      </c>
      <c r="AR231" s="138" t="s">
        <v>272</v>
      </c>
      <c r="AT231" s="138" t="s">
        <v>145</v>
      </c>
      <c r="AU231" s="138" t="s">
        <v>82</v>
      </c>
      <c r="AY231" s="17" t="s">
        <v>142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7" t="s">
        <v>80</v>
      </c>
      <c r="BK231" s="139">
        <f>ROUND(I231*H231,2)</f>
        <v>0</v>
      </c>
      <c r="BL231" s="17" t="s">
        <v>272</v>
      </c>
      <c r="BM231" s="138" t="s">
        <v>1127</v>
      </c>
    </row>
    <row r="232" spans="2:65" s="1" customFormat="1" ht="11.25">
      <c r="B232" s="32"/>
      <c r="D232" s="140" t="s">
        <v>152</v>
      </c>
      <c r="F232" s="141" t="s">
        <v>570</v>
      </c>
      <c r="I232" s="142"/>
      <c r="L232" s="32"/>
      <c r="M232" s="143"/>
      <c r="T232" s="53"/>
      <c r="AT232" s="17" t="s">
        <v>152</v>
      </c>
      <c r="AU232" s="17" t="s">
        <v>82</v>
      </c>
    </row>
    <row r="233" spans="2:65" s="1" customFormat="1" ht="11.25">
      <c r="B233" s="32"/>
      <c r="D233" s="144" t="s">
        <v>154</v>
      </c>
      <c r="F233" s="145" t="s">
        <v>571</v>
      </c>
      <c r="I233" s="142"/>
      <c r="L233" s="32"/>
      <c r="M233" s="143"/>
      <c r="T233" s="53"/>
      <c r="AT233" s="17" t="s">
        <v>154</v>
      </c>
      <c r="AU233" s="17" t="s">
        <v>82</v>
      </c>
    </row>
    <row r="234" spans="2:65" s="1" customFormat="1" ht="24.2" customHeight="1">
      <c r="B234" s="32"/>
      <c r="C234" s="127" t="s">
        <v>363</v>
      </c>
      <c r="D234" s="127" t="s">
        <v>145</v>
      </c>
      <c r="E234" s="128" t="s">
        <v>585</v>
      </c>
      <c r="F234" s="129" t="s">
        <v>586</v>
      </c>
      <c r="G234" s="130" t="s">
        <v>530</v>
      </c>
      <c r="H234" s="131">
        <v>3</v>
      </c>
      <c r="I234" s="132"/>
      <c r="J234" s="133">
        <f>ROUND(I234*H234,2)</f>
        <v>0</v>
      </c>
      <c r="K234" s="129" t="s">
        <v>149</v>
      </c>
      <c r="L234" s="32"/>
      <c r="M234" s="134" t="s">
        <v>19</v>
      </c>
      <c r="N234" s="135" t="s">
        <v>43</v>
      </c>
      <c r="P234" s="136">
        <f>O234*H234</f>
        <v>0</v>
      </c>
      <c r="Q234" s="136">
        <v>0</v>
      </c>
      <c r="R234" s="136">
        <f>Q234*H234</f>
        <v>0</v>
      </c>
      <c r="S234" s="136">
        <v>9.1999999999999998E-3</v>
      </c>
      <c r="T234" s="137">
        <f>S234*H234</f>
        <v>2.76E-2</v>
      </c>
      <c r="AR234" s="138" t="s">
        <v>272</v>
      </c>
      <c r="AT234" s="138" t="s">
        <v>145</v>
      </c>
      <c r="AU234" s="138" t="s">
        <v>82</v>
      </c>
      <c r="AY234" s="17" t="s">
        <v>142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7" t="s">
        <v>80</v>
      </c>
      <c r="BK234" s="139">
        <f>ROUND(I234*H234,2)</f>
        <v>0</v>
      </c>
      <c r="BL234" s="17" t="s">
        <v>272</v>
      </c>
      <c r="BM234" s="138" t="s">
        <v>1128</v>
      </c>
    </row>
    <row r="235" spans="2:65" s="1" customFormat="1" ht="19.5">
      <c r="B235" s="32"/>
      <c r="D235" s="140" t="s">
        <v>152</v>
      </c>
      <c r="F235" s="141" t="s">
        <v>588</v>
      </c>
      <c r="I235" s="142"/>
      <c r="L235" s="32"/>
      <c r="M235" s="143"/>
      <c r="T235" s="53"/>
      <c r="AT235" s="17" t="s">
        <v>152</v>
      </c>
      <c r="AU235" s="17" t="s">
        <v>82</v>
      </c>
    </row>
    <row r="236" spans="2:65" s="1" customFormat="1" ht="11.25">
      <c r="B236" s="32"/>
      <c r="D236" s="144" t="s">
        <v>154</v>
      </c>
      <c r="F236" s="145" t="s">
        <v>589</v>
      </c>
      <c r="I236" s="142"/>
      <c r="L236" s="32"/>
      <c r="M236" s="143"/>
      <c r="T236" s="53"/>
      <c r="AT236" s="17" t="s">
        <v>154</v>
      </c>
      <c r="AU236" s="17" t="s">
        <v>82</v>
      </c>
    </row>
    <row r="237" spans="2:65" s="1" customFormat="1" ht="24.2" customHeight="1">
      <c r="B237" s="32"/>
      <c r="C237" s="127" t="s">
        <v>77</v>
      </c>
      <c r="D237" s="127" t="s">
        <v>145</v>
      </c>
      <c r="E237" s="128" t="s">
        <v>1129</v>
      </c>
      <c r="F237" s="129" t="s">
        <v>1130</v>
      </c>
      <c r="G237" s="130" t="s">
        <v>530</v>
      </c>
      <c r="H237" s="131">
        <v>3</v>
      </c>
      <c r="I237" s="132"/>
      <c r="J237" s="133">
        <f>ROUND(I237*H237,2)</f>
        <v>0</v>
      </c>
      <c r="K237" s="129" t="s">
        <v>149</v>
      </c>
      <c r="L237" s="32"/>
      <c r="M237" s="134" t="s">
        <v>19</v>
      </c>
      <c r="N237" s="135" t="s">
        <v>43</v>
      </c>
      <c r="P237" s="136">
        <f>O237*H237</f>
        <v>0</v>
      </c>
      <c r="Q237" s="136">
        <v>2.0729999999999998E-2</v>
      </c>
      <c r="R237" s="136">
        <f>Q237*H237</f>
        <v>6.2189999999999995E-2</v>
      </c>
      <c r="S237" s="136">
        <v>0</v>
      </c>
      <c r="T237" s="137">
        <f>S237*H237</f>
        <v>0</v>
      </c>
      <c r="AR237" s="138" t="s">
        <v>272</v>
      </c>
      <c r="AT237" s="138" t="s">
        <v>145</v>
      </c>
      <c r="AU237" s="138" t="s">
        <v>82</v>
      </c>
      <c r="AY237" s="17" t="s">
        <v>142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7" t="s">
        <v>80</v>
      </c>
      <c r="BK237" s="139">
        <f>ROUND(I237*H237,2)</f>
        <v>0</v>
      </c>
      <c r="BL237" s="17" t="s">
        <v>272</v>
      </c>
      <c r="BM237" s="138" t="s">
        <v>1131</v>
      </c>
    </row>
    <row r="238" spans="2:65" s="1" customFormat="1" ht="19.5">
      <c r="B238" s="32"/>
      <c r="D238" s="140" t="s">
        <v>152</v>
      </c>
      <c r="F238" s="141" t="s">
        <v>1132</v>
      </c>
      <c r="I238" s="142"/>
      <c r="L238" s="32"/>
      <c r="M238" s="143"/>
      <c r="T238" s="53"/>
      <c r="AT238" s="17" t="s">
        <v>152</v>
      </c>
      <c r="AU238" s="17" t="s">
        <v>82</v>
      </c>
    </row>
    <row r="239" spans="2:65" s="1" customFormat="1" ht="11.25">
      <c r="B239" s="32"/>
      <c r="D239" s="144" t="s">
        <v>154</v>
      </c>
      <c r="F239" s="145" t="s">
        <v>1133</v>
      </c>
      <c r="I239" s="142"/>
      <c r="L239" s="32"/>
      <c r="M239" s="143"/>
      <c r="T239" s="53"/>
      <c r="AT239" s="17" t="s">
        <v>154</v>
      </c>
      <c r="AU239" s="17" t="s">
        <v>82</v>
      </c>
    </row>
    <row r="240" spans="2:65" s="1" customFormat="1" ht="16.5" customHeight="1">
      <c r="B240" s="32"/>
      <c r="C240" s="127" t="s">
        <v>83</v>
      </c>
      <c r="D240" s="127" t="s">
        <v>145</v>
      </c>
      <c r="E240" s="128" t="s">
        <v>1134</v>
      </c>
      <c r="F240" s="129" t="s">
        <v>1135</v>
      </c>
      <c r="G240" s="130" t="s">
        <v>530</v>
      </c>
      <c r="H240" s="131">
        <v>3</v>
      </c>
      <c r="I240" s="132"/>
      <c r="J240" s="133">
        <f>ROUND(I240*H240,2)</f>
        <v>0</v>
      </c>
      <c r="K240" s="129" t="s">
        <v>149</v>
      </c>
      <c r="L240" s="32"/>
      <c r="M240" s="134" t="s">
        <v>19</v>
      </c>
      <c r="N240" s="135" t="s">
        <v>43</v>
      </c>
      <c r="P240" s="136">
        <f>O240*H240</f>
        <v>0</v>
      </c>
      <c r="Q240" s="136">
        <v>0</v>
      </c>
      <c r="R240" s="136">
        <f>Q240*H240</f>
        <v>0</v>
      </c>
      <c r="S240" s="136">
        <v>6.7000000000000004E-2</v>
      </c>
      <c r="T240" s="137">
        <f>S240*H240</f>
        <v>0.20100000000000001</v>
      </c>
      <c r="AR240" s="138" t="s">
        <v>272</v>
      </c>
      <c r="AT240" s="138" t="s">
        <v>145</v>
      </c>
      <c r="AU240" s="138" t="s">
        <v>82</v>
      </c>
      <c r="AY240" s="17" t="s">
        <v>142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80</v>
      </c>
      <c r="BK240" s="139">
        <f>ROUND(I240*H240,2)</f>
        <v>0</v>
      </c>
      <c r="BL240" s="17" t="s">
        <v>272</v>
      </c>
      <c r="BM240" s="138" t="s">
        <v>1136</v>
      </c>
    </row>
    <row r="241" spans="2:65" s="1" customFormat="1" ht="11.25">
      <c r="B241" s="32"/>
      <c r="D241" s="140" t="s">
        <v>152</v>
      </c>
      <c r="F241" s="141" t="s">
        <v>1137</v>
      </c>
      <c r="I241" s="142"/>
      <c r="L241" s="32"/>
      <c r="M241" s="143"/>
      <c r="T241" s="53"/>
      <c r="AT241" s="17" t="s">
        <v>152</v>
      </c>
      <c r="AU241" s="17" t="s">
        <v>82</v>
      </c>
    </row>
    <row r="242" spans="2:65" s="1" customFormat="1" ht="11.25">
      <c r="B242" s="32"/>
      <c r="D242" s="144" t="s">
        <v>154</v>
      </c>
      <c r="F242" s="145" t="s">
        <v>1138</v>
      </c>
      <c r="I242" s="142"/>
      <c r="L242" s="32"/>
      <c r="M242" s="143"/>
      <c r="T242" s="53"/>
      <c r="AT242" s="17" t="s">
        <v>154</v>
      </c>
      <c r="AU242" s="17" t="s">
        <v>82</v>
      </c>
    </row>
    <row r="243" spans="2:65" s="1" customFormat="1" ht="21.75" customHeight="1">
      <c r="B243" s="32"/>
      <c r="C243" s="127" t="s">
        <v>86</v>
      </c>
      <c r="D243" s="127" t="s">
        <v>145</v>
      </c>
      <c r="E243" s="128" t="s">
        <v>597</v>
      </c>
      <c r="F243" s="129" t="s">
        <v>598</v>
      </c>
      <c r="G243" s="130" t="s">
        <v>530</v>
      </c>
      <c r="H243" s="131">
        <v>6</v>
      </c>
      <c r="I243" s="132"/>
      <c r="J243" s="133">
        <f>ROUND(I243*H243,2)</f>
        <v>0</v>
      </c>
      <c r="K243" s="129" t="s">
        <v>149</v>
      </c>
      <c r="L243" s="32"/>
      <c r="M243" s="134" t="s">
        <v>19</v>
      </c>
      <c r="N243" s="135" t="s">
        <v>43</v>
      </c>
      <c r="P243" s="136">
        <f>O243*H243</f>
        <v>0</v>
      </c>
      <c r="Q243" s="136">
        <v>9.0000000000000006E-5</v>
      </c>
      <c r="R243" s="136">
        <f>Q243*H243</f>
        <v>5.4000000000000001E-4</v>
      </c>
      <c r="S243" s="136">
        <v>0</v>
      </c>
      <c r="T243" s="137">
        <f>S243*H243</f>
        <v>0</v>
      </c>
      <c r="AR243" s="138" t="s">
        <v>272</v>
      </c>
      <c r="AT243" s="138" t="s">
        <v>145</v>
      </c>
      <c r="AU243" s="138" t="s">
        <v>82</v>
      </c>
      <c r="AY243" s="17" t="s">
        <v>142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7" t="s">
        <v>80</v>
      </c>
      <c r="BK243" s="139">
        <f>ROUND(I243*H243,2)</f>
        <v>0</v>
      </c>
      <c r="BL243" s="17" t="s">
        <v>272</v>
      </c>
      <c r="BM243" s="138" t="s">
        <v>1139</v>
      </c>
    </row>
    <row r="244" spans="2:65" s="1" customFormat="1" ht="19.5">
      <c r="B244" s="32"/>
      <c r="D244" s="140" t="s">
        <v>152</v>
      </c>
      <c r="F244" s="141" t="s">
        <v>600</v>
      </c>
      <c r="I244" s="142"/>
      <c r="L244" s="32"/>
      <c r="M244" s="143"/>
      <c r="T244" s="53"/>
      <c r="AT244" s="17" t="s">
        <v>152</v>
      </c>
      <c r="AU244" s="17" t="s">
        <v>82</v>
      </c>
    </row>
    <row r="245" spans="2:65" s="1" customFormat="1" ht="11.25">
      <c r="B245" s="32"/>
      <c r="D245" s="144" t="s">
        <v>154</v>
      </c>
      <c r="F245" s="145" t="s">
        <v>601</v>
      </c>
      <c r="I245" s="142"/>
      <c r="L245" s="32"/>
      <c r="M245" s="143"/>
      <c r="T245" s="53"/>
      <c r="AT245" s="17" t="s">
        <v>154</v>
      </c>
      <c r="AU245" s="17" t="s">
        <v>82</v>
      </c>
    </row>
    <row r="246" spans="2:65" s="1" customFormat="1" ht="16.5" customHeight="1">
      <c r="B246" s="32"/>
      <c r="C246" s="166" t="s">
        <v>89</v>
      </c>
      <c r="D246" s="166" t="s">
        <v>174</v>
      </c>
      <c r="E246" s="167" t="s">
        <v>603</v>
      </c>
      <c r="F246" s="168" t="s">
        <v>604</v>
      </c>
      <c r="G246" s="169" t="s">
        <v>161</v>
      </c>
      <c r="H246" s="170">
        <v>6</v>
      </c>
      <c r="I246" s="171"/>
      <c r="J246" s="172">
        <f>ROUND(I246*H246,2)</f>
        <v>0</v>
      </c>
      <c r="K246" s="168" t="s">
        <v>149</v>
      </c>
      <c r="L246" s="173"/>
      <c r="M246" s="174" t="s">
        <v>19</v>
      </c>
      <c r="N246" s="175" t="s">
        <v>43</v>
      </c>
      <c r="P246" s="136">
        <f>O246*H246</f>
        <v>0</v>
      </c>
      <c r="Q246" s="136">
        <v>1.4999999999999999E-4</v>
      </c>
      <c r="R246" s="136">
        <f>Q246*H246</f>
        <v>8.9999999999999998E-4</v>
      </c>
      <c r="S246" s="136">
        <v>0</v>
      </c>
      <c r="T246" s="137">
        <f>S246*H246</f>
        <v>0</v>
      </c>
      <c r="AR246" s="138" t="s">
        <v>83</v>
      </c>
      <c r="AT246" s="138" t="s">
        <v>174</v>
      </c>
      <c r="AU246" s="138" t="s">
        <v>82</v>
      </c>
      <c r="AY246" s="17" t="s">
        <v>142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7" t="s">
        <v>80</v>
      </c>
      <c r="BK246" s="139">
        <f>ROUND(I246*H246,2)</f>
        <v>0</v>
      </c>
      <c r="BL246" s="17" t="s">
        <v>272</v>
      </c>
      <c r="BM246" s="138" t="s">
        <v>1140</v>
      </c>
    </row>
    <row r="247" spans="2:65" s="1" customFormat="1" ht="11.25">
      <c r="B247" s="32"/>
      <c r="D247" s="140" t="s">
        <v>152</v>
      </c>
      <c r="F247" s="141" t="s">
        <v>604</v>
      </c>
      <c r="I247" s="142"/>
      <c r="L247" s="32"/>
      <c r="M247" s="143"/>
      <c r="T247" s="53"/>
      <c r="AT247" s="17" t="s">
        <v>152</v>
      </c>
      <c r="AU247" s="17" t="s">
        <v>82</v>
      </c>
    </row>
    <row r="248" spans="2:65" s="1" customFormat="1" ht="24.2" customHeight="1">
      <c r="B248" s="32"/>
      <c r="C248" s="166" t="s">
        <v>392</v>
      </c>
      <c r="D248" s="166" t="s">
        <v>174</v>
      </c>
      <c r="E248" s="167" t="s">
        <v>607</v>
      </c>
      <c r="F248" s="168" t="s">
        <v>608</v>
      </c>
      <c r="G248" s="169" t="s">
        <v>201</v>
      </c>
      <c r="H248" s="170">
        <v>6</v>
      </c>
      <c r="I248" s="171"/>
      <c r="J248" s="172">
        <f>ROUND(I248*H248,2)</f>
        <v>0</v>
      </c>
      <c r="K248" s="168" t="s">
        <v>149</v>
      </c>
      <c r="L248" s="173"/>
      <c r="M248" s="174" t="s">
        <v>19</v>
      </c>
      <c r="N248" s="175" t="s">
        <v>43</v>
      </c>
      <c r="P248" s="136">
        <f>O248*H248</f>
        <v>0</v>
      </c>
      <c r="Q248" s="136">
        <v>1.2E-4</v>
      </c>
      <c r="R248" s="136">
        <f>Q248*H248</f>
        <v>7.2000000000000005E-4</v>
      </c>
      <c r="S248" s="136">
        <v>0</v>
      </c>
      <c r="T248" s="137">
        <f>S248*H248</f>
        <v>0</v>
      </c>
      <c r="AR248" s="138" t="s">
        <v>83</v>
      </c>
      <c r="AT248" s="138" t="s">
        <v>174</v>
      </c>
      <c r="AU248" s="138" t="s">
        <v>82</v>
      </c>
      <c r="AY248" s="17" t="s">
        <v>142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7" t="s">
        <v>80</v>
      </c>
      <c r="BK248" s="139">
        <f>ROUND(I248*H248,2)</f>
        <v>0</v>
      </c>
      <c r="BL248" s="17" t="s">
        <v>272</v>
      </c>
      <c r="BM248" s="138" t="s">
        <v>1141</v>
      </c>
    </row>
    <row r="249" spans="2:65" s="1" customFormat="1" ht="11.25">
      <c r="B249" s="32"/>
      <c r="D249" s="140" t="s">
        <v>152</v>
      </c>
      <c r="F249" s="141" t="s">
        <v>608</v>
      </c>
      <c r="I249" s="142"/>
      <c r="L249" s="32"/>
      <c r="M249" s="143"/>
      <c r="T249" s="53"/>
      <c r="AT249" s="17" t="s">
        <v>152</v>
      </c>
      <c r="AU249" s="17" t="s">
        <v>82</v>
      </c>
    </row>
    <row r="250" spans="2:65" s="1" customFormat="1" ht="16.5" customHeight="1">
      <c r="B250" s="32"/>
      <c r="C250" s="127" t="s">
        <v>400</v>
      </c>
      <c r="D250" s="127" t="s">
        <v>145</v>
      </c>
      <c r="E250" s="128" t="s">
        <v>1142</v>
      </c>
      <c r="F250" s="129" t="s">
        <v>1143</v>
      </c>
      <c r="G250" s="130" t="s">
        <v>530</v>
      </c>
      <c r="H250" s="131">
        <v>4</v>
      </c>
      <c r="I250" s="132"/>
      <c r="J250" s="133">
        <f>ROUND(I250*H250,2)</f>
        <v>0</v>
      </c>
      <c r="K250" s="129" t="s">
        <v>149</v>
      </c>
      <c r="L250" s="32"/>
      <c r="M250" s="134" t="s">
        <v>19</v>
      </c>
      <c r="N250" s="135" t="s">
        <v>43</v>
      </c>
      <c r="P250" s="136">
        <f>O250*H250</f>
        <v>0</v>
      </c>
      <c r="Q250" s="136">
        <v>0</v>
      </c>
      <c r="R250" s="136">
        <f>Q250*H250</f>
        <v>0</v>
      </c>
      <c r="S250" s="136">
        <v>8.5999999999999998E-4</v>
      </c>
      <c r="T250" s="137">
        <f>S250*H250</f>
        <v>3.4399999999999999E-3</v>
      </c>
      <c r="AR250" s="138" t="s">
        <v>272</v>
      </c>
      <c r="AT250" s="138" t="s">
        <v>145</v>
      </c>
      <c r="AU250" s="138" t="s">
        <v>82</v>
      </c>
      <c r="AY250" s="17" t="s">
        <v>142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80</v>
      </c>
      <c r="BK250" s="139">
        <f>ROUND(I250*H250,2)</f>
        <v>0</v>
      </c>
      <c r="BL250" s="17" t="s">
        <v>272</v>
      </c>
      <c r="BM250" s="138" t="s">
        <v>1144</v>
      </c>
    </row>
    <row r="251" spans="2:65" s="1" customFormat="1" ht="11.25">
      <c r="B251" s="32"/>
      <c r="D251" s="140" t="s">
        <v>152</v>
      </c>
      <c r="F251" s="141" t="s">
        <v>1145</v>
      </c>
      <c r="I251" s="142"/>
      <c r="L251" s="32"/>
      <c r="M251" s="143"/>
      <c r="T251" s="53"/>
      <c r="AT251" s="17" t="s">
        <v>152</v>
      </c>
      <c r="AU251" s="17" t="s">
        <v>82</v>
      </c>
    </row>
    <row r="252" spans="2:65" s="1" customFormat="1" ht="11.25">
      <c r="B252" s="32"/>
      <c r="D252" s="144" t="s">
        <v>154</v>
      </c>
      <c r="F252" s="145" t="s">
        <v>1146</v>
      </c>
      <c r="I252" s="142"/>
      <c r="L252" s="32"/>
      <c r="M252" s="143"/>
      <c r="T252" s="53"/>
      <c r="AT252" s="17" t="s">
        <v>154</v>
      </c>
      <c r="AU252" s="17" t="s">
        <v>82</v>
      </c>
    </row>
    <row r="253" spans="2:65" s="1" customFormat="1" ht="24.2" customHeight="1">
      <c r="B253" s="32"/>
      <c r="C253" s="127" t="s">
        <v>406</v>
      </c>
      <c r="D253" s="127" t="s">
        <v>145</v>
      </c>
      <c r="E253" s="128" t="s">
        <v>611</v>
      </c>
      <c r="F253" s="129" t="s">
        <v>612</v>
      </c>
      <c r="G253" s="130" t="s">
        <v>530</v>
      </c>
      <c r="H253" s="131">
        <v>3</v>
      </c>
      <c r="I253" s="132"/>
      <c r="J253" s="133">
        <f>ROUND(I253*H253,2)</f>
        <v>0</v>
      </c>
      <c r="K253" s="129" t="s">
        <v>149</v>
      </c>
      <c r="L253" s="32"/>
      <c r="M253" s="134" t="s">
        <v>19</v>
      </c>
      <c r="N253" s="135" t="s">
        <v>43</v>
      </c>
      <c r="P253" s="136">
        <f>O253*H253</f>
        <v>0</v>
      </c>
      <c r="Q253" s="136">
        <v>1.8E-3</v>
      </c>
      <c r="R253" s="136">
        <f>Q253*H253</f>
        <v>5.4000000000000003E-3</v>
      </c>
      <c r="S253" s="136">
        <v>0</v>
      </c>
      <c r="T253" s="137">
        <f>S253*H253</f>
        <v>0</v>
      </c>
      <c r="AR253" s="138" t="s">
        <v>272</v>
      </c>
      <c r="AT253" s="138" t="s">
        <v>145</v>
      </c>
      <c r="AU253" s="138" t="s">
        <v>82</v>
      </c>
      <c r="AY253" s="17" t="s">
        <v>142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80</v>
      </c>
      <c r="BK253" s="139">
        <f>ROUND(I253*H253,2)</f>
        <v>0</v>
      </c>
      <c r="BL253" s="17" t="s">
        <v>272</v>
      </c>
      <c r="BM253" s="138" t="s">
        <v>1147</v>
      </c>
    </row>
    <row r="254" spans="2:65" s="1" customFormat="1" ht="19.5">
      <c r="B254" s="32"/>
      <c r="D254" s="140" t="s">
        <v>152</v>
      </c>
      <c r="F254" s="141" t="s">
        <v>614</v>
      </c>
      <c r="I254" s="142"/>
      <c r="L254" s="32"/>
      <c r="M254" s="143"/>
      <c r="T254" s="53"/>
      <c r="AT254" s="17" t="s">
        <v>152</v>
      </c>
      <c r="AU254" s="17" t="s">
        <v>82</v>
      </c>
    </row>
    <row r="255" spans="2:65" s="1" customFormat="1" ht="11.25">
      <c r="B255" s="32"/>
      <c r="D255" s="144" t="s">
        <v>154</v>
      </c>
      <c r="F255" s="145" t="s">
        <v>615</v>
      </c>
      <c r="I255" s="142"/>
      <c r="L255" s="32"/>
      <c r="M255" s="143"/>
      <c r="T255" s="53"/>
      <c r="AT255" s="17" t="s">
        <v>154</v>
      </c>
      <c r="AU255" s="17" t="s">
        <v>82</v>
      </c>
    </row>
    <row r="256" spans="2:65" s="1" customFormat="1" ht="16.5" customHeight="1">
      <c r="B256" s="32"/>
      <c r="C256" s="127" t="s">
        <v>412</v>
      </c>
      <c r="D256" s="127" t="s">
        <v>145</v>
      </c>
      <c r="E256" s="128" t="s">
        <v>1148</v>
      </c>
      <c r="F256" s="129" t="s">
        <v>1149</v>
      </c>
      <c r="G256" s="130" t="s">
        <v>161</v>
      </c>
      <c r="H256" s="131">
        <v>4</v>
      </c>
      <c r="I256" s="132"/>
      <c r="J256" s="133">
        <f>ROUND(I256*H256,2)</f>
        <v>0</v>
      </c>
      <c r="K256" s="129" t="s">
        <v>149</v>
      </c>
      <c r="L256" s="32"/>
      <c r="M256" s="134" t="s">
        <v>19</v>
      </c>
      <c r="N256" s="135" t="s">
        <v>43</v>
      </c>
      <c r="P256" s="136">
        <f>O256*H256</f>
        <v>0</v>
      </c>
      <c r="Q256" s="136">
        <v>0</v>
      </c>
      <c r="R256" s="136">
        <f>Q256*H256</f>
        <v>0</v>
      </c>
      <c r="S256" s="136">
        <v>8.5999999999999998E-4</v>
      </c>
      <c r="T256" s="137">
        <f>S256*H256</f>
        <v>3.4399999999999999E-3</v>
      </c>
      <c r="AR256" s="138" t="s">
        <v>272</v>
      </c>
      <c r="AT256" s="138" t="s">
        <v>145</v>
      </c>
      <c r="AU256" s="138" t="s">
        <v>82</v>
      </c>
      <c r="AY256" s="17" t="s">
        <v>142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80</v>
      </c>
      <c r="BK256" s="139">
        <f>ROUND(I256*H256,2)</f>
        <v>0</v>
      </c>
      <c r="BL256" s="17" t="s">
        <v>272</v>
      </c>
      <c r="BM256" s="138" t="s">
        <v>1150</v>
      </c>
    </row>
    <row r="257" spans="2:65" s="1" customFormat="1" ht="11.25">
      <c r="B257" s="32"/>
      <c r="D257" s="140" t="s">
        <v>152</v>
      </c>
      <c r="F257" s="141" t="s">
        <v>1151</v>
      </c>
      <c r="I257" s="142"/>
      <c r="L257" s="32"/>
      <c r="M257" s="143"/>
      <c r="T257" s="53"/>
      <c r="AT257" s="17" t="s">
        <v>152</v>
      </c>
      <c r="AU257" s="17" t="s">
        <v>82</v>
      </c>
    </row>
    <row r="258" spans="2:65" s="1" customFormat="1" ht="11.25">
      <c r="B258" s="32"/>
      <c r="D258" s="144" t="s">
        <v>154</v>
      </c>
      <c r="F258" s="145" t="s">
        <v>1152</v>
      </c>
      <c r="I258" s="142"/>
      <c r="L258" s="32"/>
      <c r="M258" s="143"/>
      <c r="T258" s="53"/>
      <c r="AT258" s="17" t="s">
        <v>154</v>
      </c>
      <c r="AU258" s="17" t="s">
        <v>82</v>
      </c>
    </row>
    <row r="259" spans="2:65" s="1" customFormat="1" ht="24.2" customHeight="1">
      <c r="B259" s="32"/>
      <c r="C259" s="127" t="s">
        <v>420</v>
      </c>
      <c r="D259" s="127" t="s">
        <v>145</v>
      </c>
      <c r="E259" s="128" t="s">
        <v>623</v>
      </c>
      <c r="F259" s="129" t="s">
        <v>624</v>
      </c>
      <c r="G259" s="130" t="s">
        <v>167</v>
      </c>
      <c r="H259" s="131">
        <v>6.9000000000000006E-2</v>
      </c>
      <c r="I259" s="132"/>
      <c r="J259" s="133">
        <f>ROUND(I259*H259,2)</f>
        <v>0</v>
      </c>
      <c r="K259" s="129" t="s">
        <v>149</v>
      </c>
      <c r="L259" s="32"/>
      <c r="M259" s="134" t="s">
        <v>19</v>
      </c>
      <c r="N259" s="135" t="s">
        <v>43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272</v>
      </c>
      <c r="AT259" s="138" t="s">
        <v>145</v>
      </c>
      <c r="AU259" s="138" t="s">
        <v>82</v>
      </c>
      <c r="AY259" s="17" t="s">
        <v>142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80</v>
      </c>
      <c r="BK259" s="139">
        <f>ROUND(I259*H259,2)</f>
        <v>0</v>
      </c>
      <c r="BL259" s="17" t="s">
        <v>272</v>
      </c>
      <c r="BM259" s="138" t="s">
        <v>1153</v>
      </c>
    </row>
    <row r="260" spans="2:65" s="1" customFormat="1" ht="29.25">
      <c r="B260" s="32"/>
      <c r="D260" s="140" t="s">
        <v>152</v>
      </c>
      <c r="F260" s="141" t="s">
        <v>626</v>
      </c>
      <c r="I260" s="142"/>
      <c r="L260" s="32"/>
      <c r="M260" s="143"/>
      <c r="T260" s="53"/>
      <c r="AT260" s="17" t="s">
        <v>152</v>
      </c>
      <c r="AU260" s="17" t="s">
        <v>82</v>
      </c>
    </row>
    <row r="261" spans="2:65" s="1" customFormat="1" ht="11.25">
      <c r="B261" s="32"/>
      <c r="D261" s="144" t="s">
        <v>154</v>
      </c>
      <c r="F261" s="145" t="s">
        <v>627</v>
      </c>
      <c r="I261" s="142"/>
      <c r="L261" s="32"/>
      <c r="M261" s="143"/>
      <c r="T261" s="53"/>
      <c r="AT261" s="17" t="s">
        <v>154</v>
      </c>
      <c r="AU261" s="17" t="s">
        <v>82</v>
      </c>
    </row>
    <row r="262" spans="2:65" s="11" customFormat="1" ht="22.9" customHeight="1">
      <c r="B262" s="115"/>
      <c r="D262" s="116" t="s">
        <v>71</v>
      </c>
      <c r="E262" s="125" t="s">
        <v>732</v>
      </c>
      <c r="F262" s="125" t="s">
        <v>733</v>
      </c>
      <c r="I262" s="118"/>
      <c r="J262" s="126">
        <f>BK262</f>
        <v>0</v>
      </c>
      <c r="L262" s="115"/>
      <c r="M262" s="120"/>
      <c r="P262" s="121">
        <f>SUM(P263:P280)</f>
        <v>0</v>
      </c>
      <c r="R262" s="121">
        <f>SUM(R263:R280)</f>
        <v>1.0575970000000001</v>
      </c>
      <c r="T262" s="122">
        <f>SUM(T263:T280)</f>
        <v>0</v>
      </c>
      <c r="AR262" s="116" t="s">
        <v>82</v>
      </c>
      <c r="AT262" s="123" t="s">
        <v>71</v>
      </c>
      <c r="AU262" s="123" t="s">
        <v>80</v>
      </c>
      <c r="AY262" s="116" t="s">
        <v>142</v>
      </c>
      <c r="BK262" s="124">
        <f>SUM(BK263:BK280)</f>
        <v>0</v>
      </c>
    </row>
    <row r="263" spans="2:65" s="1" customFormat="1" ht="24.2" customHeight="1">
      <c r="B263" s="32"/>
      <c r="C263" s="127" t="s">
        <v>426</v>
      </c>
      <c r="D263" s="127" t="s">
        <v>145</v>
      </c>
      <c r="E263" s="128" t="s">
        <v>1154</v>
      </c>
      <c r="F263" s="129" t="s">
        <v>1155</v>
      </c>
      <c r="G263" s="130" t="s">
        <v>191</v>
      </c>
      <c r="H263" s="131">
        <v>20.100000000000001</v>
      </c>
      <c r="I263" s="132"/>
      <c r="J263" s="133">
        <f>ROUND(I263*H263,2)</f>
        <v>0</v>
      </c>
      <c r="K263" s="129" t="s">
        <v>149</v>
      </c>
      <c r="L263" s="32"/>
      <c r="M263" s="134" t="s">
        <v>19</v>
      </c>
      <c r="N263" s="135" t="s">
        <v>43</v>
      </c>
      <c r="P263" s="136">
        <f>O263*H263</f>
        <v>0</v>
      </c>
      <c r="Q263" s="136">
        <v>4.5710000000000001E-2</v>
      </c>
      <c r="R263" s="136">
        <f>Q263*H263</f>
        <v>0.91877100000000012</v>
      </c>
      <c r="S263" s="136">
        <v>0</v>
      </c>
      <c r="T263" s="137">
        <f>S263*H263</f>
        <v>0</v>
      </c>
      <c r="AR263" s="138" t="s">
        <v>272</v>
      </c>
      <c r="AT263" s="138" t="s">
        <v>145</v>
      </c>
      <c r="AU263" s="138" t="s">
        <v>82</v>
      </c>
      <c r="AY263" s="17" t="s">
        <v>142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7" t="s">
        <v>80</v>
      </c>
      <c r="BK263" s="139">
        <f>ROUND(I263*H263,2)</f>
        <v>0</v>
      </c>
      <c r="BL263" s="17" t="s">
        <v>272</v>
      </c>
      <c r="BM263" s="138" t="s">
        <v>1156</v>
      </c>
    </row>
    <row r="264" spans="2:65" s="1" customFormat="1" ht="39">
      <c r="B264" s="32"/>
      <c r="D264" s="140" t="s">
        <v>152</v>
      </c>
      <c r="F264" s="141" t="s">
        <v>1157</v>
      </c>
      <c r="I264" s="142"/>
      <c r="L264" s="32"/>
      <c r="M264" s="143"/>
      <c r="T264" s="53"/>
      <c r="AT264" s="17" t="s">
        <v>152</v>
      </c>
      <c r="AU264" s="17" t="s">
        <v>82</v>
      </c>
    </row>
    <row r="265" spans="2:65" s="1" customFormat="1" ht="11.25">
      <c r="B265" s="32"/>
      <c r="D265" s="144" t="s">
        <v>154</v>
      </c>
      <c r="F265" s="145" t="s">
        <v>1158</v>
      </c>
      <c r="I265" s="142"/>
      <c r="L265" s="32"/>
      <c r="M265" s="143"/>
      <c r="T265" s="53"/>
      <c r="AT265" s="17" t="s">
        <v>154</v>
      </c>
      <c r="AU265" s="17" t="s">
        <v>82</v>
      </c>
    </row>
    <row r="266" spans="2:65" s="13" customFormat="1" ht="11.25">
      <c r="B266" s="152"/>
      <c r="D266" s="140" t="s">
        <v>156</v>
      </c>
      <c r="E266" s="153" t="s">
        <v>19</v>
      </c>
      <c r="F266" s="154" t="s">
        <v>1159</v>
      </c>
      <c r="H266" s="155">
        <v>21.9</v>
      </c>
      <c r="I266" s="156"/>
      <c r="L266" s="152"/>
      <c r="M266" s="157"/>
      <c r="T266" s="158"/>
      <c r="AT266" s="153" t="s">
        <v>156</v>
      </c>
      <c r="AU266" s="153" t="s">
        <v>82</v>
      </c>
      <c r="AV266" s="13" t="s">
        <v>82</v>
      </c>
      <c r="AW266" s="13" t="s">
        <v>33</v>
      </c>
      <c r="AX266" s="13" t="s">
        <v>72</v>
      </c>
      <c r="AY266" s="153" t="s">
        <v>142</v>
      </c>
    </row>
    <row r="267" spans="2:65" s="13" customFormat="1" ht="11.25">
      <c r="B267" s="152"/>
      <c r="D267" s="140" t="s">
        <v>156</v>
      </c>
      <c r="E267" s="153" t="s">
        <v>19</v>
      </c>
      <c r="F267" s="154" t="s">
        <v>1160</v>
      </c>
      <c r="H267" s="155">
        <v>-1.8</v>
      </c>
      <c r="I267" s="156"/>
      <c r="L267" s="152"/>
      <c r="M267" s="157"/>
      <c r="T267" s="158"/>
      <c r="AT267" s="153" t="s">
        <v>156</v>
      </c>
      <c r="AU267" s="153" t="s">
        <v>82</v>
      </c>
      <c r="AV267" s="13" t="s">
        <v>82</v>
      </c>
      <c r="AW267" s="13" t="s">
        <v>33</v>
      </c>
      <c r="AX267" s="13" t="s">
        <v>72</v>
      </c>
      <c r="AY267" s="153" t="s">
        <v>142</v>
      </c>
    </row>
    <row r="268" spans="2:65" s="14" customFormat="1" ht="11.25">
      <c r="B268" s="159"/>
      <c r="D268" s="140" t="s">
        <v>156</v>
      </c>
      <c r="E268" s="160" t="s">
        <v>19</v>
      </c>
      <c r="F268" s="161" t="s">
        <v>173</v>
      </c>
      <c r="H268" s="162">
        <v>20.099999999999998</v>
      </c>
      <c r="I268" s="163"/>
      <c r="L268" s="159"/>
      <c r="M268" s="164"/>
      <c r="T268" s="165"/>
      <c r="AT268" s="160" t="s">
        <v>156</v>
      </c>
      <c r="AU268" s="160" t="s">
        <v>82</v>
      </c>
      <c r="AV268" s="14" t="s">
        <v>150</v>
      </c>
      <c r="AW268" s="14" t="s">
        <v>33</v>
      </c>
      <c r="AX268" s="14" t="s">
        <v>80</v>
      </c>
      <c r="AY268" s="160" t="s">
        <v>142</v>
      </c>
    </row>
    <row r="269" spans="2:65" s="1" customFormat="1" ht="16.5" customHeight="1">
      <c r="B269" s="32"/>
      <c r="C269" s="127" t="s">
        <v>432</v>
      </c>
      <c r="D269" s="127" t="s">
        <v>145</v>
      </c>
      <c r="E269" s="128" t="s">
        <v>1161</v>
      </c>
      <c r="F269" s="129" t="s">
        <v>1162</v>
      </c>
      <c r="G269" s="130" t="s">
        <v>201</v>
      </c>
      <c r="H269" s="131">
        <v>7.3</v>
      </c>
      <c r="I269" s="132"/>
      <c r="J269" s="133">
        <f>ROUND(I269*H269,2)</f>
        <v>0</v>
      </c>
      <c r="K269" s="129" t="s">
        <v>149</v>
      </c>
      <c r="L269" s="32"/>
      <c r="M269" s="134" t="s">
        <v>19</v>
      </c>
      <c r="N269" s="135" t="s">
        <v>43</v>
      </c>
      <c r="P269" s="136">
        <f>O269*H269</f>
        <v>0</v>
      </c>
      <c r="Q269" s="136">
        <v>2.0000000000000002E-5</v>
      </c>
      <c r="R269" s="136">
        <f>Q269*H269</f>
        <v>1.46E-4</v>
      </c>
      <c r="S269" s="136">
        <v>0</v>
      </c>
      <c r="T269" s="137">
        <f>S269*H269</f>
        <v>0</v>
      </c>
      <c r="AR269" s="138" t="s">
        <v>272</v>
      </c>
      <c r="AT269" s="138" t="s">
        <v>145</v>
      </c>
      <c r="AU269" s="138" t="s">
        <v>82</v>
      </c>
      <c r="AY269" s="17" t="s">
        <v>142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7" t="s">
        <v>80</v>
      </c>
      <c r="BK269" s="139">
        <f>ROUND(I269*H269,2)</f>
        <v>0</v>
      </c>
      <c r="BL269" s="17" t="s">
        <v>272</v>
      </c>
      <c r="BM269" s="138" t="s">
        <v>1163</v>
      </c>
    </row>
    <row r="270" spans="2:65" s="1" customFormat="1" ht="29.25">
      <c r="B270" s="32"/>
      <c r="D270" s="140" t="s">
        <v>152</v>
      </c>
      <c r="F270" s="141" t="s">
        <v>1164</v>
      </c>
      <c r="I270" s="142"/>
      <c r="L270" s="32"/>
      <c r="M270" s="143"/>
      <c r="T270" s="53"/>
      <c r="AT270" s="17" t="s">
        <v>152</v>
      </c>
      <c r="AU270" s="17" t="s">
        <v>82</v>
      </c>
    </row>
    <row r="271" spans="2:65" s="1" customFormat="1" ht="11.25">
      <c r="B271" s="32"/>
      <c r="D271" s="144" t="s">
        <v>154</v>
      </c>
      <c r="F271" s="145" t="s">
        <v>1165</v>
      </c>
      <c r="I271" s="142"/>
      <c r="L271" s="32"/>
      <c r="M271" s="143"/>
      <c r="T271" s="53"/>
      <c r="AT271" s="17" t="s">
        <v>154</v>
      </c>
      <c r="AU271" s="17" t="s">
        <v>82</v>
      </c>
    </row>
    <row r="272" spans="2:65" s="1" customFormat="1" ht="16.5" customHeight="1">
      <c r="B272" s="32"/>
      <c r="C272" s="127" t="s">
        <v>439</v>
      </c>
      <c r="D272" s="127" t="s">
        <v>145</v>
      </c>
      <c r="E272" s="128" t="s">
        <v>1166</v>
      </c>
      <c r="F272" s="129" t="s">
        <v>1167</v>
      </c>
      <c r="G272" s="130" t="s">
        <v>201</v>
      </c>
      <c r="H272" s="131">
        <v>3</v>
      </c>
      <c r="I272" s="132"/>
      <c r="J272" s="133">
        <f>ROUND(I272*H272,2)</f>
        <v>0</v>
      </c>
      <c r="K272" s="129" t="s">
        <v>149</v>
      </c>
      <c r="L272" s="32"/>
      <c r="M272" s="134" t="s">
        <v>19</v>
      </c>
      <c r="N272" s="135" t="s">
        <v>43</v>
      </c>
      <c r="P272" s="136">
        <f>O272*H272</f>
        <v>0</v>
      </c>
      <c r="Q272" s="136">
        <v>9.1E-4</v>
      </c>
      <c r="R272" s="136">
        <f>Q272*H272</f>
        <v>2.7299999999999998E-3</v>
      </c>
      <c r="S272" s="136">
        <v>0</v>
      </c>
      <c r="T272" s="137">
        <f>S272*H272</f>
        <v>0</v>
      </c>
      <c r="AR272" s="138" t="s">
        <v>272</v>
      </c>
      <c r="AT272" s="138" t="s">
        <v>145</v>
      </c>
      <c r="AU272" s="138" t="s">
        <v>82</v>
      </c>
      <c r="AY272" s="17" t="s">
        <v>142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7" t="s">
        <v>80</v>
      </c>
      <c r="BK272" s="139">
        <f>ROUND(I272*H272,2)</f>
        <v>0</v>
      </c>
      <c r="BL272" s="17" t="s">
        <v>272</v>
      </c>
      <c r="BM272" s="138" t="s">
        <v>1168</v>
      </c>
    </row>
    <row r="273" spans="2:65" s="1" customFormat="1" ht="19.5">
      <c r="B273" s="32"/>
      <c r="D273" s="140" t="s">
        <v>152</v>
      </c>
      <c r="F273" s="141" t="s">
        <v>1169</v>
      </c>
      <c r="I273" s="142"/>
      <c r="L273" s="32"/>
      <c r="M273" s="143"/>
      <c r="T273" s="53"/>
      <c r="AT273" s="17" t="s">
        <v>152</v>
      </c>
      <c r="AU273" s="17" t="s">
        <v>82</v>
      </c>
    </row>
    <row r="274" spans="2:65" s="1" customFormat="1" ht="11.25">
      <c r="B274" s="32"/>
      <c r="D274" s="144" t="s">
        <v>154</v>
      </c>
      <c r="F274" s="145" t="s">
        <v>1170</v>
      </c>
      <c r="I274" s="142"/>
      <c r="L274" s="32"/>
      <c r="M274" s="143"/>
      <c r="T274" s="53"/>
      <c r="AT274" s="17" t="s">
        <v>154</v>
      </c>
      <c r="AU274" s="17" t="s">
        <v>82</v>
      </c>
    </row>
    <row r="275" spans="2:65" s="1" customFormat="1" ht="37.9" customHeight="1">
      <c r="B275" s="32"/>
      <c r="C275" s="127" t="s">
        <v>447</v>
      </c>
      <c r="D275" s="127" t="s">
        <v>145</v>
      </c>
      <c r="E275" s="128" t="s">
        <v>1171</v>
      </c>
      <c r="F275" s="129" t="s">
        <v>1172</v>
      </c>
      <c r="G275" s="130" t="s">
        <v>201</v>
      </c>
      <c r="H275" s="131">
        <v>5</v>
      </c>
      <c r="I275" s="132"/>
      <c r="J275" s="133">
        <f>ROUND(I275*H275,2)</f>
        <v>0</v>
      </c>
      <c r="K275" s="129" t="s">
        <v>149</v>
      </c>
      <c r="L275" s="32"/>
      <c r="M275" s="134" t="s">
        <v>19</v>
      </c>
      <c r="N275" s="135" t="s">
        <v>43</v>
      </c>
      <c r="P275" s="136">
        <f>O275*H275</f>
        <v>0</v>
      </c>
      <c r="Q275" s="136">
        <v>2.7189999999999999E-2</v>
      </c>
      <c r="R275" s="136">
        <f>Q275*H275</f>
        <v>0.13594999999999999</v>
      </c>
      <c r="S275" s="136">
        <v>0</v>
      </c>
      <c r="T275" s="137">
        <f>S275*H275</f>
        <v>0</v>
      </c>
      <c r="AR275" s="138" t="s">
        <v>272</v>
      </c>
      <c r="AT275" s="138" t="s">
        <v>145</v>
      </c>
      <c r="AU275" s="138" t="s">
        <v>82</v>
      </c>
      <c r="AY275" s="17" t="s">
        <v>142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7" t="s">
        <v>80</v>
      </c>
      <c r="BK275" s="139">
        <f>ROUND(I275*H275,2)</f>
        <v>0</v>
      </c>
      <c r="BL275" s="17" t="s">
        <v>272</v>
      </c>
      <c r="BM275" s="138" t="s">
        <v>1173</v>
      </c>
    </row>
    <row r="276" spans="2:65" s="1" customFormat="1" ht="29.25">
      <c r="B276" s="32"/>
      <c r="D276" s="140" t="s">
        <v>152</v>
      </c>
      <c r="F276" s="141" t="s">
        <v>1174</v>
      </c>
      <c r="I276" s="142"/>
      <c r="L276" s="32"/>
      <c r="M276" s="143"/>
      <c r="T276" s="53"/>
      <c r="AT276" s="17" t="s">
        <v>152</v>
      </c>
      <c r="AU276" s="17" t="s">
        <v>82</v>
      </c>
    </row>
    <row r="277" spans="2:65" s="1" customFormat="1" ht="11.25">
      <c r="B277" s="32"/>
      <c r="D277" s="144" t="s">
        <v>154</v>
      </c>
      <c r="F277" s="145" t="s">
        <v>1175</v>
      </c>
      <c r="I277" s="142"/>
      <c r="L277" s="32"/>
      <c r="M277" s="143"/>
      <c r="T277" s="53"/>
      <c r="AT277" s="17" t="s">
        <v>154</v>
      </c>
      <c r="AU277" s="17" t="s">
        <v>82</v>
      </c>
    </row>
    <row r="278" spans="2:65" s="1" customFormat="1" ht="24.2" customHeight="1">
      <c r="B278" s="32"/>
      <c r="C278" s="127" t="s">
        <v>457</v>
      </c>
      <c r="D278" s="127" t="s">
        <v>145</v>
      </c>
      <c r="E278" s="128" t="s">
        <v>1176</v>
      </c>
      <c r="F278" s="129" t="s">
        <v>1177</v>
      </c>
      <c r="G278" s="130" t="s">
        <v>167</v>
      </c>
      <c r="H278" s="131">
        <v>1.0569999999999999</v>
      </c>
      <c r="I278" s="132"/>
      <c r="J278" s="133">
        <f>ROUND(I278*H278,2)</f>
        <v>0</v>
      </c>
      <c r="K278" s="129" t="s">
        <v>149</v>
      </c>
      <c r="L278" s="32"/>
      <c r="M278" s="134" t="s">
        <v>19</v>
      </c>
      <c r="N278" s="135" t="s">
        <v>43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272</v>
      </c>
      <c r="AT278" s="138" t="s">
        <v>145</v>
      </c>
      <c r="AU278" s="138" t="s">
        <v>82</v>
      </c>
      <c r="AY278" s="17" t="s">
        <v>142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7" t="s">
        <v>80</v>
      </c>
      <c r="BK278" s="139">
        <f>ROUND(I278*H278,2)</f>
        <v>0</v>
      </c>
      <c r="BL278" s="17" t="s">
        <v>272</v>
      </c>
      <c r="BM278" s="138" t="s">
        <v>1178</v>
      </c>
    </row>
    <row r="279" spans="2:65" s="1" customFormat="1" ht="29.25">
      <c r="B279" s="32"/>
      <c r="D279" s="140" t="s">
        <v>152</v>
      </c>
      <c r="F279" s="141" t="s">
        <v>1179</v>
      </c>
      <c r="I279" s="142"/>
      <c r="L279" s="32"/>
      <c r="M279" s="143"/>
      <c r="T279" s="53"/>
      <c r="AT279" s="17" t="s">
        <v>152</v>
      </c>
      <c r="AU279" s="17" t="s">
        <v>82</v>
      </c>
    </row>
    <row r="280" spans="2:65" s="1" customFormat="1" ht="11.25">
      <c r="B280" s="32"/>
      <c r="D280" s="144" t="s">
        <v>154</v>
      </c>
      <c r="F280" s="145" t="s">
        <v>1180</v>
      </c>
      <c r="I280" s="142"/>
      <c r="L280" s="32"/>
      <c r="M280" s="143"/>
      <c r="T280" s="53"/>
      <c r="AT280" s="17" t="s">
        <v>154</v>
      </c>
      <c r="AU280" s="17" t="s">
        <v>82</v>
      </c>
    </row>
    <row r="281" spans="2:65" s="11" customFormat="1" ht="22.9" customHeight="1">
      <c r="B281" s="115"/>
      <c r="D281" s="116" t="s">
        <v>71</v>
      </c>
      <c r="E281" s="125" t="s">
        <v>749</v>
      </c>
      <c r="F281" s="125" t="s">
        <v>750</v>
      </c>
      <c r="I281" s="118"/>
      <c r="J281" s="126">
        <f>BK281</f>
        <v>0</v>
      </c>
      <c r="L281" s="115"/>
      <c r="M281" s="120"/>
      <c r="P281" s="121">
        <f>SUM(P282:P304)</f>
        <v>0</v>
      </c>
      <c r="R281" s="121">
        <f>SUM(R282:R304)</f>
        <v>1.9500000000000003E-2</v>
      </c>
      <c r="T281" s="122">
        <f>SUM(T282:T304)</f>
        <v>0.498</v>
      </c>
      <c r="AR281" s="116" t="s">
        <v>82</v>
      </c>
      <c r="AT281" s="123" t="s">
        <v>71</v>
      </c>
      <c r="AU281" s="123" t="s">
        <v>80</v>
      </c>
      <c r="AY281" s="116" t="s">
        <v>142</v>
      </c>
      <c r="BK281" s="124">
        <f>SUM(BK282:BK304)</f>
        <v>0</v>
      </c>
    </row>
    <row r="282" spans="2:65" s="1" customFormat="1" ht="24.2" customHeight="1">
      <c r="B282" s="32"/>
      <c r="C282" s="127" t="s">
        <v>467</v>
      </c>
      <c r="D282" s="127" t="s">
        <v>145</v>
      </c>
      <c r="E282" s="128" t="s">
        <v>1181</v>
      </c>
      <c r="F282" s="129" t="s">
        <v>1182</v>
      </c>
      <c r="G282" s="130" t="s">
        <v>161</v>
      </c>
      <c r="H282" s="131">
        <v>1</v>
      </c>
      <c r="I282" s="132"/>
      <c r="J282" s="133">
        <f>ROUND(I282*H282,2)</f>
        <v>0</v>
      </c>
      <c r="K282" s="129" t="s">
        <v>149</v>
      </c>
      <c r="L282" s="32"/>
      <c r="M282" s="134" t="s">
        <v>19</v>
      </c>
      <c r="N282" s="135" t="s">
        <v>43</v>
      </c>
      <c r="P282" s="136">
        <f>O282*H282</f>
        <v>0</v>
      </c>
      <c r="Q282" s="136">
        <v>0</v>
      </c>
      <c r="R282" s="136">
        <f>Q282*H282</f>
        <v>0</v>
      </c>
      <c r="S282" s="136">
        <v>0</v>
      </c>
      <c r="T282" s="137">
        <f>S282*H282</f>
        <v>0</v>
      </c>
      <c r="AR282" s="138" t="s">
        <v>272</v>
      </c>
      <c r="AT282" s="138" t="s">
        <v>145</v>
      </c>
      <c r="AU282" s="138" t="s">
        <v>82</v>
      </c>
      <c r="AY282" s="17" t="s">
        <v>142</v>
      </c>
      <c r="BE282" s="139">
        <f>IF(N282="základní",J282,0)</f>
        <v>0</v>
      </c>
      <c r="BF282" s="139">
        <f>IF(N282="snížená",J282,0)</f>
        <v>0</v>
      </c>
      <c r="BG282" s="139">
        <f>IF(N282="zákl. přenesená",J282,0)</f>
        <v>0</v>
      </c>
      <c r="BH282" s="139">
        <f>IF(N282="sníž. přenesená",J282,0)</f>
        <v>0</v>
      </c>
      <c r="BI282" s="139">
        <f>IF(N282="nulová",J282,0)</f>
        <v>0</v>
      </c>
      <c r="BJ282" s="17" t="s">
        <v>80</v>
      </c>
      <c r="BK282" s="139">
        <f>ROUND(I282*H282,2)</f>
        <v>0</v>
      </c>
      <c r="BL282" s="17" t="s">
        <v>272</v>
      </c>
      <c r="BM282" s="138" t="s">
        <v>1183</v>
      </c>
    </row>
    <row r="283" spans="2:65" s="1" customFormat="1" ht="29.25">
      <c r="B283" s="32"/>
      <c r="D283" s="140" t="s">
        <v>152</v>
      </c>
      <c r="F283" s="141" t="s">
        <v>1184</v>
      </c>
      <c r="I283" s="142"/>
      <c r="L283" s="32"/>
      <c r="M283" s="143"/>
      <c r="T283" s="53"/>
      <c r="AT283" s="17" t="s">
        <v>152</v>
      </c>
      <c r="AU283" s="17" t="s">
        <v>82</v>
      </c>
    </row>
    <row r="284" spans="2:65" s="1" customFormat="1" ht="11.25">
      <c r="B284" s="32"/>
      <c r="D284" s="144" t="s">
        <v>154</v>
      </c>
      <c r="F284" s="145" t="s">
        <v>1185</v>
      </c>
      <c r="I284" s="142"/>
      <c r="L284" s="32"/>
      <c r="M284" s="143"/>
      <c r="T284" s="53"/>
      <c r="AT284" s="17" t="s">
        <v>154</v>
      </c>
      <c r="AU284" s="17" t="s">
        <v>82</v>
      </c>
    </row>
    <row r="285" spans="2:65" s="1" customFormat="1" ht="24.2" customHeight="1">
      <c r="B285" s="32"/>
      <c r="C285" s="166" t="s">
        <v>475</v>
      </c>
      <c r="D285" s="166" t="s">
        <v>174</v>
      </c>
      <c r="E285" s="167" t="s">
        <v>1186</v>
      </c>
      <c r="F285" s="168" t="s">
        <v>1187</v>
      </c>
      <c r="G285" s="169" t="s">
        <v>161</v>
      </c>
      <c r="H285" s="170">
        <v>1</v>
      </c>
      <c r="I285" s="171"/>
      <c r="J285" s="172">
        <f>ROUND(I285*H285,2)</f>
        <v>0</v>
      </c>
      <c r="K285" s="168" t="s">
        <v>149</v>
      </c>
      <c r="L285" s="173"/>
      <c r="M285" s="174" t="s">
        <v>19</v>
      </c>
      <c r="N285" s="175" t="s">
        <v>43</v>
      </c>
      <c r="P285" s="136">
        <f>O285*H285</f>
        <v>0</v>
      </c>
      <c r="Q285" s="136">
        <v>1.7000000000000001E-2</v>
      </c>
      <c r="R285" s="136">
        <f>Q285*H285</f>
        <v>1.7000000000000001E-2</v>
      </c>
      <c r="S285" s="136">
        <v>0</v>
      </c>
      <c r="T285" s="137">
        <f>S285*H285</f>
        <v>0</v>
      </c>
      <c r="AR285" s="138" t="s">
        <v>83</v>
      </c>
      <c r="AT285" s="138" t="s">
        <v>174</v>
      </c>
      <c r="AU285" s="138" t="s">
        <v>82</v>
      </c>
      <c r="AY285" s="17" t="s">
        <v>142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7" t="s">
        <v>80</v>
      </c>
      <c r="BK285" s="139">
        <f>ROUND(I285*H285,2)</f>
        <v>0</v>
      </c>
      <c r="BL285" s="17" t="s">
        <v>272</v>
      </c>
      <c r="BM285" s="138" t="s">
        <v>1188</v>
      </c>
    </row>
    <row r="286" spans="2:65" s="1" customFormat="1" ht="11.25">
      <c r="B286" s="32"/>
      <c r="D286" s="140" t="s">
        <v>152</v>
      </c>
      <c r="F286" s="141" t="s">
        <v>1187</v>
      </c>
      <c r="I286" s="142"/>
      <c r="L286" s="32"/>
      <c r="M286" s="143"/>
      <c r="T286" s="53"/>
      <c r="AT286" s="17" t="s">
        <v>152</v>
      </c>
      <c r="AU286" s="17" t="s">
        <v>82</v>
      </c>
    </row>
    <row r="287" spans="2:65" s="1" customFormat="1" ht="16.5" customHeight="1">
      <c r="B287" s="32"/>
      <c r="C287" s="127" t="s">
        <v>480</v>
      </c>
      <c r="D287" s="127" t="s">
        <v>145</v>
      </c>
      <c r="E287" s="128" t="s">
        <v>774</v>
      </c>
      <c r="F287" s="129" t="s">
        <v>775</v>
      </c>
      <c r="G287" s="130" t="s">
        <v>161</v>
      </c>
      <c r="H287" s="131">
        <v>1</v>
      </c>
      <c r="I287" s="132"/>
      <c r="J287" s="133">
        <f>ROUND(I287*H287,2)</f>
        <v>0</v>
      </c>
      <c r="K287" s="129" t="s">
        <v>149</v>
      </c>
      <c r="L287" s="32"/>
      <c r="M287" s="134" t="s">
        <v>19</v>
      </c>
      <c r="N287" s="135" t="s">
        <v>43</v>
      </c>
      <c r="P287" s="136">
        <f>O287*H287</f>
        <v>0</v>
      </c>
      <c r="Q287" s="136">
        <v>0</v>
      </c>
      <c r="R287" s="136">
        <f>Q287*H287</f>
        <v>0</v>
      </c>
      <c r="S287" s="136">
        <v>0</v>
      </c>
      <c r="T287" s="137">
        <f>S287*H287</f>
        <v>0</v>
      </c>
      <c r="AR287" s="138" t="s">
        <v>272</v>
      </c>
      <c r="AT287" s="138" t="s">
        <v>145</v>
      </c>
      <c r="AU287" s="138" t="s">
        <v>82</v>
      </c>
      <c r="AY287" s="17" t="s">
        <v>142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7" t="s">
        <v>80</v>
      </c>
      <c r="BK287" s="139">
        <f>ROUND(I287*H287,2)</f>
        <v>0</v>
      </c>
      <c r="BL287" s="17" t="s">
        <v>272</v>
      </c>
      <c r="BM287" s="138" t="s">
        <v>1189</v>
      </c>
    </row>
    <row r="288" spans="2:65" s="1" customFormat="1" ht="11.25">
      <c r="B288" s="32"/>
      <c r="D288" s="140" t="s">
        <v>152</v>
      </c>
      <c r="F288" s="141" t="s">
        <v>777</v>
      </c>
      <c r="I288" s="142"/>
      <c r="L288" s="32"/>
      <c r="M288" s="143"/>
      <c r="T288" s="53"/>
      <c r="AT288" s="17" t="s">
        <v>152</v>
      </c>
      <c r="AU288" s="17" t="s">
        <v>82</v>
      </c>
    </row>
    <row r="289" spans="2:65" s="1" customFormat="1" ht="11.25">
      <c r="B289" s="32"/>
      <c r="D289" s="144" t="s">
        <v>154</v>
      </c>
      <c r="F289" s="145" t="s">
        <v>778</v>
      </c>
      <c r="I289" s="142"/>
      <c r="L289" s="32"/>
      <c r="M289" s="143"/>
      <c r="T289" s="53"/>
      <c r="AT289" s="17" t="s">
        <v>154</v>
      </c>
      <c r="AU289" s="17" t="s">
        <v>82</v>
      </c>
    </row>
    <row r="290" spans="2:65" s="1" customFormat="1" ht="24.2" customHeight="1">
      <c r="B290" s="32"/>
      <c r="C290" s="166" t="s">
        <v>489</v>
      </c>
      <c r="D290" s="166" t="s">
        <v>174</v>
      </c>
      <c r="E290" s="167" t="s">
        <v>780</v>
      </c>
      <c r="F290" s="168" t="s">
        <v>781</v>
      </c>
      <c r="G290" s="169" t="s">
        <v>161</v>
      </c>
      <c r="H290" s="170">
        <v>1</v>
      </c>
      <c r="I290" s="171"/>
      <c r="J290" s="172">
        <f>ROUND(I290*H290,2)</f>
        <v>0</v>
      </c>
      <c r="K290" s="168" t="s">
        <v>149</v>
      </c>
      <c r="L290" s="173"/>
      <c r="M290" s="174" t="s">
        <v>19</v>
      </c>
      <c r="N290" s="175" t="s">
        <v>43</v>
      </c>
      <c r="P290" s="136">
        <f>O290*H290</f>
        <v>0</v>
      </c>
      <c r="Q290" s="136">
        <v>1.4999999999999999E-4</v>
      </c>
      <c r="R290" s="136">
        <f>Q290*H290</f>
        <v>1.4999999999999999E-4</v>
      </c>
      <c r="S290" s="136">
        <v>0</v>
      </c>
      <c r="T290" s="137">
        <f>S290*H290</f>
        <v>0</v>
      </c>
      <c r="AR290" s="138" t="s">
        <v>83</v>
      </c>
      <c r="AT290" s="138" t="s">
        <v>174</v>
      </c>
      <c r="AU290" s="138" t="s">
        <v>82</v>
      </c>
      <c r="AY290" s="17" t="s">
        <v>142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7" t="s">
        <v>80</v>
      </c>
      <c r="BK290" s="139">
        <f>ROUND(I290*H290,2)</f>
        <v>0</v>
      </c>
      <c r="BL290" s="17" t="s">
        <v>272</v>
      </c>
      <c r="BM290" s="138" t="s">
        <v>1190</v>
      </c>
    </row>
    <row r="291" spans="2:65" s="1" customFormat="1" ht="19.5">
      <c r="B291" s="32"/>
      <c r="D291" s="140" t="s">
        <v>152</v>
      </c>
      <c r="F291" s="141" t="s">
        <v>781</v>
      </c>
      <c r="I291" s="142"/>
      <c r="L291" s="32"/>
      <c r="M291" s="143"/>
      <c r="T291" s="53"/>
      <c r="AT291" s="17" t="s">
        <v>152</v>
      </c>
      <c r="AU291" s="17" t="s">
        <v>82</v>
      </c>
    </row>
    <row r="292" spans="2:65" s="1" customFormat="1" ht="16.5" customHeight="1">
      <c r="B292" s="32"/>
      <c r="C292" s="166" t="s">
        <v>495</v>
      </c>
      <c r="D292" s="166" t="s">
        <v>174</v>
      </c>
      <c r="E292" s="167" t="s">
        <v>784</v>
      </c>
      <c r="F292" s="168" t="s">
        <v>787</v>
      </c>
      <c r="G292" s="169" t="s">
        <v>161</v>
      </c>
      <c r="H292" s="170">
        <v>1</v>
      </c>
      <c r="I292" s="171"/>
      <c r="J292" s="172">
        <f>ROUND(I292*H292,2)</f>
        <v>0</v>
      </c>
      <c r="K292" s="168" t="s">
        <v>149</v>
      </c>
      <c r="L292" s="173"/>
      <c r="M292" s="174" t="s">
        <v>19</v>
      </c>
      <c r="N292" s="175" t="s">
        <v>43</v>
      </c>
      <c r="P292" s="136">
        <f>O292*H292</f>
        <v>0</v>
      </c>
      <c r="Q292" s="136">
        <v>1.4999999999999999E-4</v>
      </c>
      <c r="R292" s="136">
        <f>Q292*H292</f>
        <v>1.4999999999999999E-4</v>
      </c>
      <c r="S292" s="136">
        <v>0</v>
      </c>
      <c r="T292" s="137">
        <f>S292*H292</f>
        <v>0</v>
      </c>
      <c r="AR292" s="138" t="s">
        <v>83</v>
      </c>
      <c r="AT292" s="138" t="s">
        <v>174</v>
      </c>
      <c r="AU292" s="138" t="s">
        <v>82</v>
      </c>
      <c r="AY292" s="17" t="s">
        <v>142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80</v>
      </c>
      <c r="BK292" s="139">
        <f>ROUND(I292*H292,2)</f>
        <v>0</v>
      </c>
      <c r="BL292" s="17" t="s">
        <v>272</v>
      </c>
      <c r="BM292" s="138" t="s">
        <v>1191</v>
      </c>
    </row>
    <row r="293" spans="2:65" s="1" customFormat="1" ht="11.25">
      <c r="B293" s="32"/>
      <c r="D293" s="140" t="s">
        <v>152</v>
      </c>
      <c r="F293" s="141" t="s">
        <v>787</v>
      </c>
      <c r="I293" s="142"/>
      <c r="L293" s="32"/>
      <c r="M293" s="143"/>
      <c r="T293" s="53"/>
      <c r="AT293" s="17" t="s">
        <v>152</v>
      </c>
      <c r="AU293" s="17" t="s">
        <v>82</v>
      </c>
    </row>
    <row r="294" spans="2:65" s="1" customFormat="1" ht="21.75" customHeight="1">
      <c r="B294" s="32"/>
      <c r="C294" s="127" t="s">
        <v>501</v>
      </c>
      <c r="D294" s="127" t="s">
        <v>145</v>
      </c>
      <c r="E294" s="128" t="s">
        <v>789</v>
      </c>
      <c r="F294" s="129" t="s">
        <v>790</v>
      </c>
      <c r="G294" s="130" t="s">
        <v>161</v>
      </c>
      <c r="H294" s="131">
        <v>1</v>
      </c>
      <c r="I294" s="132"/>
      <c r="J294" s="133">
        <f>ROUND(I294*H294,2)</f>
        <v>0</v>
      </c>
      <c r="K294" s="129" t="s">
        <v>149</v>
      </c>
      <c r="L294" s="32"/>
      <c r="M294" s="134" t="s">
        <v>19</v>
      </c>
      <c r="N294" s="135" t="s">
        <v>43</v>
      </c>
      <c r="P294" s="136">
        <f>O294*H294</f>
        <v>0</v>
      </c>
      <c r="Q294" s="136">
        <v>0</v>
      </c>
      <c r="R294" s="136">
        <f>Q294*H294</f>
        <v>0</v>
      </c>
      <c r="S294" s="136">
        <v>0</v>
      </c>
      <c r="T294" s="137">
        <f>S294*H294</f>
        <v>0</v>
      </c>
      <c r="AR294" s="138" t="s">
        <v>272</v>
      </c>
      <c r="AT294" s="138" t="s">
        <v>145</v>
      </c>
      <c r="AU294" s="138" t="s">
        <v>82</v>
      </c>
      <c r="AY294" s="17" t="s">
        <v>142</v>
      </c>
      <c r="BE294" s="139">
        <f>IF(N294="základní",J294,0)</f>
        <v>0</v>
      </c>
      <c r="BF294" s="139">
        <f>IF(N294="snížená",J294,0)</f>
        <v>0</v>
      </c>
      <c r="BG294" s="139">
        <f>IF(N294="zákl. přenesená",J294,0)</f>
        <v>0</v>
      </c>
      <c r="BH294" s="139">
        <f>IF(N294="sníž. přenesená",J294,0)</f>
        <v>0</v>
      </c>
      <c r="BI294" s="139">
        <f>IF(N294="nulová",J294,0)</f>
        <v>0</v>
      </c>
      <c r="BJ294" s="17" t="s">
        <v>80</v>
      </c>
      <c r="BK294" s="139">
        <f>ROUND(I294*H294,2)</f>
        <v>0</v>
      </c>
      <c r="BL294" s="17" t="s">
        <v>272</v>
      </c>
      <c r="BM294" s="138" t="s">
        <v>1192</v>
      </c>
    </row>
    <row r="295" spans="2:65" s="1" customFormat="1" ht="19.5">
      <c r="B295" s="32"/>
      <c r="D295" s="140" t="s">
        <v>152</v>
      </c>
      <c r="F295" s="141" t="s">
        <v>792</v>
      </c>
      <c r="I295" s="142"/>
      <c r="L295" s="32"/>
      <c r="M295" s="143"/>
      <c r="T295" s="53"/>
      <c r="AT295" s="17" t="s">
        <v>152</v>
      </c>
      <c r="AU295" s="17" t="s">
        <v>82</v>
      </c>
    </row>
    <row r="296" spans="2:65" s="1" customFormat="1" ht="11.25">
      <c r="B296" s="32"/>
      <c r="D296" s="144" t="s">
        <v>154</v>
      </c>
      <c r="F296" s="145" t="s">
        <v>793</v>
      </c>
      <c r="I296" s="142"/>
      <c r="L296" s="32"/>
      <c r="M296" s="143"/>
      <c r="T296" s="53"/>
      <c r="AT296" s="17" t="s">
        <v>154</v>
      </c>
      <c r="AU296" s="17" t="s">
        <v>82</v>
      </c>
    </row>
    <row r="297" spans="2:65" s="1" customFormat="1" ht="16.5" customHeight="1">
      <c r="B297" s="32"/>
      <c r="C297" s="166" t="s">
        <v>507</v>
      </c>
      <c r="D297" s="166" t="s">
        <v>174</v>
      </c>
      <c r="E297" s="167" t="s">
        <v>795</v>
      </c>
      <c r="F297" s="168" t="s">
        <v>796</v>
      </c>
      <c r="G297" s="169" t="s">
        <v>161</v>
      </c>
      <c r="H297" s="170">
        <v>1</v>
      </c>
      <c r="I297" s="171"/>
      <c r="J297" s="172">
        <f>ROUND(I297*H297,2)</f>
        <v>0</v>
      </c>
      <c r="K297" s="168" t="s">
        <v>149</v>
      </c>
      <c r="L297" s="173"/>
      <c r="M297" s="174" t="s">
        <v>19</v>
      </c>
      <c r="N297" s="175" t="s">
        <v>43</v>
      </c>
      <c r="P297" s="136">
        <f>O297*H297</f>
        <v>0</v>
      </c>
      <c r="Q297" s="136">
        <v>2.2000000000000001E-3</v>
      </c>
      <c r="R297" s="136">
        <f>Q297*H297</f>
        <v>2.2000000000000001E-3</v>
      </c>
      <c r="S297" s="136">
        <v>0</v>
      </c>
      <c r="T297" s="137">
        <f>S297*H297</f>
        <v>0</v>
      </c>
      <c r="AR297" s="138" t="s">
        <v>83</v>
      </c>
      <c r="AT297" s="138" t="s">
        <v>174</v>
      </c>
      <c r="AU297" s="138" t="s">
        <v>82</v>
      </c>
      <c r="AY297" s="17" t="s">
        <v>142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7" t="s">
        <v>80</v>
      </c>
      <c r="BK297" s="139">
        <f>ROUND(I297*H297,2)</f>
        <v>0</v>
      </c>
      <c r="BL297" s="17" t="s">
        <v>272</v>
      </c>
      <c r="BM297" s="138" t="s">
        <v>1193</v>
      </c>
    </row>
    <row r="298" spans="2:65" s="1" customFormat="1" ht="11.25">
      <c r="B298" s="32"/>
      <c r="D298" s="140" t="s">
        <v>152</v>
      </c>
      <c r="F298" s="141" t="s">
        <v>796</v>
      </c>
      <c r="I298" s="142"/>
      <c r="L298" s="32"/>
      <c r="M298" s="143"/>
      <c r="T298" s="53"/>
      <c r="AT298" s="17" t="s">
        <v>152</v>
      </c>
      <c r="AU298" s="17" t="s">
        <v>82</v>
      </c>
    </row>
    <row r="299" spans="2:65" s="1" customFormat="1" ht="24.2" customHeight="1">
      <c r="B299" s="32"/>
      <c r="C299" s="127" t="s">
        <v>513</v>
      </c>
      <c r="D299" s="127" t="s">
        <v>145</v>
      </c>
      <c r="E299" s="128" t="s">
        <v>1194</v>
      </c>
      <c r="F299" s="129" t="s">
        <v>1195</v>
      </c>
      <c r="G299" s="130" t="s">
        <v>161</v>
      </c>
      <c r="H299" s="131">
        <v>3</v>
      </c>
      <c r="I299" s="132"/>
      <c r="J299" s="133">
        <f>ROUND(I299*H299,2)</f>
        <v>0</v>
      </c>
      <c r="K299" s="129" t="s">
        <v>149</v>
      </c>
      <c r="L299" s="32"/>
      <c r="M299" s="134" t="s">
        <v>19</v>
      </c>
      <c r="N299" s="135" t="s">
        <v>43</v>
      </c>
      <c r="P299" s="136">
        <f>O299*H299</f>
        <v>0</v>
      </c>
      <c r="Q299" s="136">
        <v>0</v>
      </c>
      <c r="R299" s="136">
        <f>Q299*H299</f>
        <v>0</v>
      </c>
      <c r="S299" s="136">
        <v>0.16600000000000001</v>
      </c>
      <c r="T299" s="137">
        <f>S299*H299</f>
        <v>0.498</v>
      </c>
      <c r="AR299" s="138" t="s">
        <v>272</v>
      </c>
      <c r="AT299" s="138" t="s">
        <v>145</v>
      </c>
      <c r="AU299" s="138" t="s">
        <v>82</v>
      </c>
      <c r="AY299" s="17" t="s">
        <v>142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7" t="s">
        <v>80</v>
      </c>
      <c r="BK299" s="139">
        <f>ROUND(I299*H299,2)</f>
        <v>0</v>
      </c>
      <c r="BL299" s="17" t="s">
        <v>272</v>
      </c>
      <c r="BM299" s="138" t="s">
        <v>1196</v>
      </c>
    </row>
    <row r="300" spans="2:65" s="1" customFormat="1" ht="19.5">
      <c r="B300" s="32"/>
      <c r="D300" s="140" t="s">
        <v>152</v>
      </c>
      <c r="F300" s="141" t="s">
        <v>1197</v>
      </c>
      <c r="I300" s="142"/>
      <c r="L300" s="32"/>
      <c r="M300" s="143"/>
      <c r="T300" s="53"/>
      <c r="AT300" s="17" t="s">
        <v>152</v>
      </c>
      <c r="AU300" s="17" t="s">
        <v>82</v>
      </c>
    </row>
    <row r="301" spans="2:65" s="1" customFormat="1" ht="11.25">
      <c r="B301" s="32"/>
      <c r="D301" s="144" t="s">
        <v>154</v>
      </c>
      <c r="F301" s="145" t="s">
        <v>1198</v>
      </c>
      <c r="I301" s="142"/>
      <c r="L301" s="32"/>
      <c r="M301" s="143"/>
      <c r="T301" s="53"/>
      <c r="AT301" s="17" t="s">
        <v>154</v>
      </c>
      <c r="AU301" s="17" t="s">
        <v>82</v>
      </c>
    </row>
    <row r="302" spans="2:65" s="1" customFormat="1" ht="24.2" customHeight="1">
      <c r="B302" s="32"/>
      <c r="C302" s="127" t="s">
        <v>519</v>
      </c>
      <c r="D302" s="127" t="s">
        <v>145</v>
      </c>
      <c r="E302" s="128" t="s">
        <v>805</v>
      </c>
      <c r="F302" s="129" t="s">
        <v>806</v>
      </c>
      <c r="G302" s="130" t="s">
        <v>483</v>
      </c>
      <c r="H302" s="176"/>
      <c r="I302" s="132"/>
      <c r="J302" s="133">
        <f>ROUND(I302*H302,2)</f>
        <v>0</v>
      </c>
      <c r="K302" s="129" t="s">
        <v>149</v>
      </c>
      <c r="L302" s="32"/>
      <c r="M302" s="134" t="s">
        <v>19</v>
      </c>
      <c r="N302" s="135" t="s">
        <v>43</v>
      </c>
      <c r="P302" s="136">
        <f>O302*H302</f>
        <v>0</v>
      </c>
      <c r="Q302" s="136">
        <v>0</v>
      </c>
      <c r="R302" s="136">
        <f>Q302*H302</f>
        <v>0</v>
      </c>
      <c r="S302" s="136">
        <v>0</v>
      </c>
      <c r="T302" s="137">
        <f>S302*H302</f>
        <v>0</v>
      </c>
      <c r="AR302" s="138" t="s">
        <v>272</v>
      </c>
      <c r="AT302" s="138" t="s">
        <v>145</v>
      </c>
      <c r="AU302" s="138" t="s">
        <v>82</v>
      </c>
      <c r="AY302" s="17" t="s">
        <v>142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7" t="s">
        <v>80</v>
      </c>
      <c r="BK302" s="139">
        <f>ROUND(I302*H302,2)</f>
        <v>0</v>
      </c>
      <c r="BL302" s="17" t="s">
        <v>272</v>
      </c>
      <c r="BM302" s="138" t="s">
        <v>1199</v>
      </c>
    </row>
    <row r="303" spans="2:65" s="1" customFormat="1" ht="29.25">
      <c r="B303" s="32"/>
      <c r="D303" s="140" t="s">
        <v>152</v>
      </c>
      <c r="F303" s="141" t="s">
        <v>808</v>
      </c>
      <c r="I303" s="142"/>
      <c r="L303" s="32"/>
      <c r="M303" s="143"/>
      <c r="T303" s="53"/>
      <c r="AT303" s="17" t="s">
        <v>152</v>
      </c>
      <c r="AU303" s="17" t="s">
        <v>82</v>
      </c>
    </row>
    <row r="304" spans="2:65" s="1" customFormat="1" ht="11.25">
      <c r="B304" s="32"/>
      <c r="D304" s="144" t="s">
        <v>154</v>
      </c>
      <c r="F304" s="145" t="s">
        <v>809</v>
      </c>
      <c r="I304" s="142"/>
      <c r="L304" s="32"/>
      <c r="M304" s="143"/>
      <c r="T304" s="53"/>
      <c r="AT304" s="17" t="s">
        <v>154</v>
      </c>
      <c r="AU304" s="17" t="s">
        <v>82</v>
      </c>
    </row>
    <row r="305" spans="2:65" s="11" customFormat="1" ht="22.9" customHeight="1">
      <c r="B305" s="115"/>
      <c r="D305" s="116" t="s">
        <v>71</v>
      </c>
      <c r="E305" s="125" t="s">
        <v>848</v>
      </c>
      <c r="F305" s="125" t="s">
        <v>849</v>
      </c>
      <c r="I305" s="118"/>
      <c r="J305" s="126">
        <f>BK305</f>
        <v>0</v>
      </c>
      <c r="L305" s="115"/>
      <c r="M305" s="120"/>
      <c r="P305" s="121">
        <f>SUM(P306:P310)</f>
        <v>0</v>
      </c>
      <c r="R305" s="121">
        <f>SUM(R306:R310)</f>
        <v>0</v>
      </c>
      <c r="T305" s="122">
        <f>SUM(T306:T310)</f>
        <v>3.1604599999999996</v>
      </c>
      <c r="AR305" s="116" t="s">
        <v>82</v>
      </c>
      <c r="AT305" s="123" t="s">
        <v>71</v>
      </c>
      <c r="AU305" s="123" t="s">
        <v>80</v>
      </c>
      <c r="AY305" s="116" t="s">
        <v>142</v>
      </c>
      <c r="BK305" s="124">
        <f>SUM(BK306:BK310)</f>
        <v>0</v>
      </c>
    </row>
    <row r="306" spans="2:65" s="1" customFormat="1" ht="24.2" customHeight="1">
      <c r="B306" s="32"/>
      <c r="C306" s="127" t="s">
        <v>527</v>
      </c>
      <c r="D306" s="127" t="s">
        <v>145</v>
      </c>
      <c r="E306" s="128" t="s">
        <v>851</v>
      </c>
      <c r="F306" s="129" t="s">
        <v>852</v>
      </c>
      <c r="G306" s="130" t="s">
        <v>191</v>
      </c>
      <c r="H306" s="131">
        <v>38</v>
      </c>
      <c r="I306" s="132"/>
      <c r="J306" s="133">
        <f>ROUND(I306*H306,2)</f>
        <v>0</v>
      </c>
      <c r="K306" s="129" t="s">
        <v>149</v>
      </c>
      <c r="L306" s="32"/>
      <c r="M306" s="134" t="s">
        <v>19</v>
      </c>
      <c r="N306" s="135" t="s">
        <v>43</v>
      </c>
      <c r="P306" s="136">
        <f>O306*H306</f>
        <v>0</v>
      </c>
      <c r="Q306" s="136">
        <v>0</v>
      </c>
      <c r="R306" s="136">
        <f>Q306*H306</f>
        <v>0</v>
      </c>
      <c r="S306" s="136">
        <v>8.3169999999999994E-2</v>
      </c>
      <c r="T306" s="137">
        <f>S306*H306</f>
        <v>3.1604599999999996</v>
      </c>
      <c r="AR306" s="138" t="s">
        <v>272</v>
      </c>
      <c r="AT306" s="138" t="s">
        <v>145</v>
      </c>
      <c r="AU306" s="138" t="s">
        <v>82</v>
      </c>
      <c r="AY306" s="17" t="s">
        <v>142</v>
      </c>
      <c r="BE306" s="139">
        <f>IF(N306="základní",J306,0)</f>
        <v>0</v>
      </c>
      <c r="BF306" s="139">
        <f>IF(N306="snížená",J306,0)</f>
        <v>0</v>
      </c>
      <c r="BG306" s="139">
        <f>IF(N306="zákl. přenesená",J306,0)</f>
        <v>0</v>
      </c>
      <c r="BH306" s="139">
        <f>IF(N306="sníž. přenesená",J306,0)</f>
        <v>0</v>
      </c>
      <c r="BI306" s="139">
        <f>IF(N306="nulová",J306,0)</f>
        <v>0</v>
      </c>
      <c r="BJ306" s="17" t="s">
        <v>80</v>
      </c>
      <c r="BK306" s="139">
        <f>ROUND(I306*H306,2)</f>
        <v>0</v>
      </c>
      <c r="BL306" s="17" t="s">
        <v>272</v>
      </c>
      <c r="BM306" s="138" t="s">
        <v>1200</v>
      </c>
    </row>
    <row r="307" spans="2:65" s="1" customFormat="1" ht="11.25">
      <c r="B307" s="32"/>
      <c r="D307" s="140" t="s">
        <v>152</v>
      </c>
      <c r="F307" s="141" t="s">
        <v>852</v>
      </c>
      <c r="I307" s="142"/>
      <c r="L307" s="32"/>
      <c r="M307" s="143"/>
      <c r="T307" s="53"/>
      <c r="AT307" s="17" t="s">
        <v>152</v>
      </c>
      <c r="AU307" s="17" t="s">
        <v>82</v>
      </c>
    </row>
    <row r="308" spans="2:65" s="1" customFormat="1" ht="11.25">
      <c r="B308" s="32"/>
      <c r="D308" s="144" t="s">
        <v>154</v>
      </c>
      <c r="F308" s="145" t="s">
        <v>854</v>
      </c>
      <c r="I308" s="142"/>
      <c r="L308" s="32"/>
      <c r="M308" s="143"/>
      <c r="T308" s="53"/>
      <c r="AT308" s="17" t="s">
        <v>154</v>
      </c>
      <c r="AU308" s="17" t="s">
        <v>82</v>
      </c>
    </row>
    <row r="309" spans="2:65" s="12" customFormat="1" ht="11.25">
      <c r="B309" s="146"/>
      <c r="D309" s="140" t="s">
        <v>156</v>
      </c>
      <c r="E309" s="147" t="s">
        <v>19</v>
      </c>
      <c r="F309" s="148" t="s">
        <v>1201</v>
      </c>
      <c r="H309" s="147" t="s">
        <v>19</v>
      </c>
      <c r="I309" s="149"/>
      <c r="L309" s="146"/>
      <c r="M309" s="150"/>
      <c r="T309" s="151"/>
      <c r="AT309" s="147" t="s">
        <v>156</v>
      </c>
      <c r="AU309" s="147" t="s">
        <v>82</v>
      </c>
      <c r="AV309" s="12" t="s">
        <v>80</v>
      </c>
      <c r="AW309" s="12" t="s">
        <v>33</v>
      </c>
      <c r="AX309" s="12" t="s">
        <v>72</v>
      </c>
      <c r="AY309" s="147" t="s">
        <v>142</v>
      </c>
    </row>
    <row r="310" spans="2:65" s="13" customFormat="1" ht="11.25">
      <c r="B310" s="152"/>
      <c r="D310" s="140" t="s">
        <v>156</v>
      </c>
      <c r="E310" s="153" t="s">
        <v>19</v>
      </c>
      <c r="F310" s="154" t="s">
        <v>412</v>
      </c>
      <c r="H310" s="155">
        <v>38</v>
      </c>
      <c r="I310" s="156"/>
      <c r="L310" s="152"/>
      <c r="M310" s="157"/>
      <c r="T310" s="158"/>
      <c r="AT310" s="153" t="s">
        <v>156</v>
      </c>
      <c r="AU310" s="153" t="s">
        <v>82</v>
      </c>
      <c r="AV310" s="13" t="s">
        <v>82</v>
      </c>
      <c r="AW310" s="13" t="s">
        <v>33</v>
      </c>
      <c r="AX310" s="13" t="s">
        <v>80</v>
      </c>
      <c r="AY310" s="153" t="s">
        <v>142</v>
      </c>
    </row>
    <row r="311" spans="2:65" s="11" customFormat="1" ht="22.9" customHeight="1">
      <c r="B311" s="115"/>
      <c r="D311" s="116" t="s">
        <v>71</v>
      </c>
      <c r="E311" s="125" t="s">
        <v>1202</v>
      </c>
      <c r="F311" s="125" t="s">
        <v>1203</v>
      </c>
      <c r="I311" s="118"/>
      <c r="J311" s="126">
        <f>BK311</f>
        <v>0</v>
      </c>
      <c r="L311" s="115"/>
      <c r="M311" s="120"/>
      <c r="P311" s="121">
        <f>SUM(P312:P316)</f>
        <v>0</v>
      </c>
      <c r="R311" s="121">
        <f>SUM(R312:R316)</f>
        <v>0</v>
      </c>
      <c r="T311" s="122">
        <f>SUM(T312:T316)</f>
        <v>0.19716700000000001</v>
      </c>
      <c r="AR311" s="116" t="s">
        <v>82</v>
      </c>
      <c r="AT311" s="123" t="s">
        <v>71</v>
      </c>
      <c r="AU311" s="123" t="s">
        <v>80</v>
      </c>
      <c r="AY311" s="116" t="s">
        <v>142</v>
      </c>
      <c r="BK311" s="124">
        <f>SUM(BK312:BK316)</f>
        <v>0</v>
      </c>
    </row>
    <row r="312" spans="2:65" s="1" customFormat="1" ht="16.5" customHeight="1">
      <c r="B312" s="32"/>
      <c r="C312" s="127" t="s">
        <v>534</v>
      </c>
      <c r="D312" s="127" t="s">
        <v>145</v>
      </c>
      <c r="E312" s="128" t="s">
        <v>1204</v>
      </c>
      <c r="F312" s="129" t="s">
        <v>1205</v>
      </c>
      <c r="G312" s="130" t="s">
        <v>191</v>
      </c>
      <c r="H312" s="131">
        <v>27.77</v>
      </c>
      <c r="I312" s="132"/>
      <c r="J312" s="133">
        <f>ROUND(I312*H312,2)</f>
        <v>0</v>
      </c>
      <c r="K312" s="129" t="s">
        <v>149</v>
      </c>
      <c r="L312" s="32"/>
      <c r="M312" s="134" t="s">
        <v>19</v>
      </c>
      <c r="N312" s="135" t="s">
        <v>43</v>
      </c>
      <c r="P312" s="136">
        <f>O312*H312</f>
        <v>0</v>
      </c>
      <c r="Q312" s="136">
        <v>0</v>
      </c>
      <c r="R312" s="136">
        <f>Q312*H312</f>
        <v>0</v>
      </c>
      <c r="S312" s="136">
        <v>7.1000000000000004E-3</v>
      </c>
      <c r="T312" s="137">
        <f>S312*H312</f>
        <v>0.19716700000000001</v>
      </c>
      <c r="AR312" s="138" t="s">
        <v>272</v>
      </c>
      <c r="AT312" s="138" t="s">
        <v>145</v>
      </c>
      <c r="AU312" s="138" t="s">
        <v>82</v>
      </c>
      <c r="AY312" s="17" t="s">
        <v>142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7" t="s">
        <v>80</v>
      </c>
      <c r="BK312" s="139">
        <f>ROUND(I312*H312,2)</f>
        <v>0</v>
      </c>
      <c r="BL312" s="17" t="s">
        <v>272</v>
      </c>
      <c r="BM312" s="138" t="s">
        <v>1206</v>
      </c>
    </row>
    <row r="313" spans="2:65" s="1" customFormat="1" ht="19.5">
      <c r="B313" s="32"/>
      <c r="D313" s="140" t="s">
        <v>152</v>
      </c>
      <c r="F313" s="141" t="s">
        <v>1207</v>
      </c>
      <c r="I313" s="142"/>
      <c r="L313" s="32"/>
      <c r="M313" s="143"/>
      <c r="T313" s="53"/>
      <c r="AT313" s="17" t="s">
        <v>152</v>
      </c>
      <c r="AU313" s="17" t="s">
        <v>82</v>
      </c>
    </row>
    <row r="314" spans="2:65" s="1" customFormat="1" ht="11.25">
      <c r="B314" s="32"/>
      <c r="D314" s="144" t="s">
        <v>154</v>
      </c>
      <c r="F314" s="145" t="s">
        <v>1208</v>
      </c>
      <c r="I314" s="142"/>
      <c r="L314" s="32"/>
      <c r="M314" s="143"/>
      <c r="T314" s="53"/>
      <c r="AT314" s="17" t="s">
        <v>154</v>
      </c>
      <c r="AU314" s="17" t="s">
        <v>82</v>
      </c>
    </row>
    <row r="315" spans="2:65" s="12" customFormat="1" ht="11.25">
      <c r="B315" s="146"/>
      <c r="D315" s="140" t="s">
        <v>156</v>
      </c>
      <c r="E315" s="147" t="s">
        <v>19</v>
      </c>
      <c r="F315" s="148" t="s">
        <v>1078</v>
      </c>
      <c r="H315" s="147" t="s">
        <v>19</v>
      </c>
      <c r="I315" s="149"/>
      <c r="L315" s="146"/>
      <c r="M315" s="150"/>
      <c r="T315" s="151"/>
      <c r="AT315" s="147" t="s">
        <v>156</v>
      </c>
      <c r="AU315" s="147" t="s">
        <v>82</v>
      </c>
      <c r="AV315" s="12" t="s">
        <v>80</v>
      </c>
      <c r="AW315" s="12" t="s">
        <v>33</v>
      </c>
      <c r="AX315" s="12" t="s">
        <v>72</v>
      </c>
      <c r="AY315" s="147" t="s">
        <v>142</v>
      </c>
    </row>
    <row r="316" spans="2:65" s="13" customFormat="1" ht="11.25">
      <c r="B316" s="152"/>
      <c r="D316" s="140" t="s">
        <v>156</v>
      </c>
      <c r="E316" s="153" t="s">
        <v>19</v>
      </c>
      <c r="F316" s="154" t="s">
        <v>1079</v>
      </c>
      <c r="H316" s="155">
        <v>27.77</v>
      </c>
      <c r="I316" s="156"/>
      <c r="L316" s="152"/>
      <c r="M316" s="157"/>
      <c r="T316" s="158"/>
      <c r="AT316" s="153" t="s">
        <v>156</v>
      </c>
      <c r="AU316" s="153" t="s">
        <v>82</v>
      </c>
      <c r="AV316" s="13" t="s">
        <v>82</v>
      </c>
      <c r="AW316" s="13" t="s">
        <v>33</v>
      </c>
      <c r="AX316" s="13" t="s">
        <v>80</v>
      </c>
      <c r="AY316" s="153" t="s">
        <v>142</v>
      </c>
    </row>
    <row r="317" spans="2:65" s="11" customFormat="1" ht="22.9" customHeight="1">
      <c r="B317" s="115"/>
      <c r="D317" s="116" t="s">
        <v>71</v>
      </c>
      <c r="E317" s="125" t="s">
        <v>858</v>
      </c>
      <c r="F317" s="125" t="s">
        <v>859</v>
      </c>
      <c r="I317" s="118"/>
      <c r="J317" s="126">
        <f>BK317</f>
        <v>0</v>
      </c>
      <c r="L317" s="115"/>
      <c r="M317" s="120"/>
      <c r="P317" s="121">
        <f>SUM(P318:P342)</f>
        <v>0</v>
      </c>
      <c r="R317" s="121">
        <f>SUM(R318:R342)</f>
        <v>0.37099418000000001</v>
      </c>
      <c r="T317" s="122">
        <f>SUM(T318:T342)</f>
        <v>0</v>
      </c>
      <c r="AR317" s="116" t="s">
        <v>82</v>
      </c>
      <c r="AT317" s="123" t="s">
        <v>71</v>
      </c>
      <c r="AU317" s="123" t="s">
        <v>80</v>
      </c>
      <c r="AY317" s="116" t="s">
        <v>142</v>
      </c>
      <c r="BK317" s="124">
        <f>SUM(BK318:BK342)</f>
        <v>0</v>
      </c>
    </row>
    <row r="318" spans="2:65" s="1" customFormat="1" ht="21.75" customHeight="1">
      <c r="B318" s="32"/>
      <c r="C318" s="127" t="s">
        <v>540</v>
      </c>
      <c r="D318" s="127" t="s">
        <v>145</v>
      </c>
      <c r="E318" s="128" t="s">
        <v>867</v>
      </c>
      <c r="F318" s="129" t="s">
        <v>868</v>
      </c>
      <c r="G318" s="130" t="s">
        <v>191</v>
      </c>
      <c r="H318" s="131">
        <v>64.94</v>
      </c>
      <c r="I318" s="132"/>
      <c r="J318" s="133">
        <f>ROUND(I318*H318,2)</f>
        <v>0</v>
      </c>
      <c r="K318" s="129" t="s">
        <v>149</v>
      </c>
      <c r="L318" s="32"/>
      <c r="M318" s="134" t="s">
        <v>19</v>
      </c>
      <c r="N318" s="135" t="s">
        <v>43</v>
      </c>
      <c r="P318" s="136">
        <f>O318*H318</f>
        <v>0</v>
      </c>
      <c r="Q318" s="136">
        <v>6.9999999999999999E-4</v>
      </c>
      <c r="R318" s="136">
        <f>Q318*H318</f>
        <v>4.5457999999999998E-2</v>
      </c>
      <c r="S318" s="136">
        <v>0</v>
      </c>
      <c r="T318" s="137">
        <f>S318*H318</f>
        <v>0</v>
      </c>
      <c r="AR318" s="138" t="s">
        <v>272</v>
      </c>
      <c r="AT318" s="138" t="s">
        <v>145</v>
      </c>
      <c r="AU318" s="138" t="s">
        <v>82</v>
      </c>
      <c r="AY318" s="17" t="s">
        <v>142</v>
      </c>
      <c r="BE318" s="139">
        <f>IF(N318="základní",J318,0)</f>
        <v>0</v>
      </c>
      <c r="BF318" s="139">
        <f>IF(N318="snížená",J318,0)</f>
        <v>0</v>
      </c>
      <c r="BG318" s="139">
        <f>IF(N318="zákl. přenesená",J318,0)</f>
        <v>0</v>
      </c>
      <c r="BH318" s="139">
        <f>IF(N318="sníž. přenesená",J318,0)</f>
        <v>0</v>
      </c>
      <c r="BI318" s="139">
        <f>IF(N318="nulová",J318,0)</f>
        <v>0</v>
      </c>
      <c r="BJ318" s="17" t="s">
        <v>80</v>
      </c>
      <c r="BK318" s="139">
        <f>ROUND(I318*H318,2)</f>
        <v>0</v>
      </c>
      <c r="BL318" s="17" t="s">
        <v>272</v>
      </c>
      <c r="BM318" s="138" t="s">
        <v>1209</v>
      </c>
    </row>
    <row r="319" spans="2:65" s="1" customFormat="1" ht="19.5">
      <c r="B319" s="32"/>
      <c r="D319" s="140" t="s">
        <v>152</v>
      </c>
      <c r="F319" s="141" t="s">
        <v>870</v>
      </c>
      <c r="I319" s="142"/>
      <c r="L319" s="32"/>
      <c r="M319" s="143"/>
      <c r="T319" s="53"/>
      <c r="AT319" s="17" t="s">
        <v>152</v>
      </c>
      <c r="AU319" s="17" t="s">
        <v>82</v>
      </c>
    </row>
    <row r="320" spans="2:65" s="1" customFormat="1" ht="11.25">
      <c r="B320" s="32"/>
      <c r="D320" s="144" t="s">
        <v>154</v>
      </c>
      <c r="F320" s="145" t="s">
        <v>871</v>
      </c>
      <c r="I320" s="142"/>
      <c r="L320" s="32"/>
      <c r="M320" s="143"/>
      <c r="T320" s="53"/>
      <c r="AT320" s="17" t="s">
        <v>154</v>
      </c>
      <c r="AU320" s="17" t="s">
        <v>82</v>
      </c>
    </row>
    <row r="321" spans="2:65" s="12" customFormat="1" ht="11.25">
      <c r="B321" s="146"/>
      <c r="D321" s="140" t="s">
        <v>156</v>
      </c>
      <c r="E321" s="147" t="s">
        <v>19</v>
      </c>
      <c r="F321" s="148" t="s">
        <v>195</v>
      </c>
      <c r="H321" s="147" t="s">
        <v>19</v>
      </c>
      <c r="I321" s="149"/>
      <c r="L321" s="146"/>
      <c r="M321" s="150"/>
      <c r="T321" s="151"/>
      <c r="AT321" s="147" t="s">
        <v>156</v>
      </c>
      <c r="AU321" s="147" t="s">
        <v>82</v>
      </c>
      <c r="AV321" s="12" t="s">
        <v>80</v>
      </c>
      <c r="AW321" s="12" t="s">
        <v>33</v>
      </c>
      <c r="AX321" s="12" t="s">
        <v>72</v>
      </c>
      <c r="AY321" s="147" t="s">
        <v>142</v>
      </c>
    </row>
    <row r="322" spans="2:65" s="13" customFormat="1" ht="11.25">
      <c r="B322" s="152"/>
      <c r="D322" s="140" t="s">
        <v>156</v>
      </c>
      <c r="E322" s="153" t="s">
        <v>19</v>
      </c>
      <c r="F322" s="154" t="s">
        <v>1077</v>
      </c>
      <c r="H322" s="155">
        <v>37.17</v>
      </c>
      <c r="I322" s="156"/>
      <c r="L322" s="152"/>
      <c r="M322" s="157"/>
      <c r="T322" s="158"/>
      <c r="AT322" s="153" t="s">
        <v>156</v>
      </c>
      <c r="AU322" s="153" t="s">
        <v>82</v>
      </c>
      <c r="AV322" s="13" t="s">
        <v>82</v>
      </c>
      <c r="AW322" s="13" t="s">
        <v>33</v>
      </c>
      <c r="AX322" s="13" t="s">
        <v>72</v>
      </c>
      <c r="AY322" s="153" t="s">
        <v>142</v>
      </c>
    </row>
    <row r="323" spans="2:65" s="12" customFormat="1" ht="11.25">
      <c r="B323" s="146"/>
      <c r="D323" s="140" t="s">
        <v>156</v>
      </c>
      <c r="E323" s="147" t="s">
        <v>19</v>
      </c>
      <c r="F323" s="148" t="s">
        <v>1078</v>
      </c>
      <c r="H323" s="147" t="s">
        <v>19</v>
      </c>
      <c r="I323" s="149"/>
      <c r="L323" s="146"/>
      <c r="M323" s="150"/>
      <c r="T323" s="151"/>
      <c r="AT323" s="147" t="s">
        <v>156</v>
      </c>
      <c r="AU323" s="147" t="s">
        <v>82</v>
      </c>
      <c r="AV323" s="12" t="s">
        <v>80</v>
      </c>
      <c r="AW323" s="12" t="s">
        <v>33</v>
      </c>
      <c r="AX323" s="12" t="s">
        <v>72</v>
      </c>
      <c r="AY323" s="147" t="s">
        <v>142</v>
      </c>
    </row>
    <row r="324" spans="2:65" s="13" customFormat="1" ht="11.25">
      <c r="B324" s="152"/>
      <c r="D324" s="140" t="s">
        <v>156</v>
      </c>
      <c r="E324" s="153" t="s">
        <v>19</v>
      </c>
      <c r="F324" s="154" t="s">
        <v>1079</v>
      </c>
      <c r="H324" s="155">
        <v>27.77</v>
      </c>
      <c r="I324" s="156"/>
      <c r="L324" s="152"/>
      <c r="M324" s="157"/>
      <c r="T324" s="158"/>
      <c r="AT324" s="153" t="s">
        <v>156</v>
      </c>
      <c r="AU324" s="153" t="s">
        <v>82</v>
      </c>
      <c r="AV324" s="13" t="s">
        <v>82</v>
      </c>
      <c r="AW324" s="13" t="s">
        <v>33</v>
      </c>
      <c r="AX324" s="13" t="s">
        <v>72</v>
      </c>
      <c r="AY324" s="153" t="s">
        <v>142</v>
      </c>
    </row>
    <row r="325" spans="2:65" s="14" customFormat="1" ht="11.25">
      <c r="B325" s="159"/>
      <c r="D325" s="140" t="s">
        <v>156</v>
      </c>
      <c r="E325" s="160" t="s">
        <v>19</v>
      </c>
      <c r="F325" s="161" t="s">
        <v>173</v>
      </c>
      <c r="H325" s="162">
        <v>64.94</v>
      </c>
      <c r="I325" s="163"/>
      <c r="L325" s="159"/>
      <c r="M325" s="164"/>
      <c r="T325" s="165"/>
      <c r="AT325" s="160" t="s">
        <v>156</v>
      </c>
      <c r="AU325" s="160" t="s">
        <v>82</v>
      </c>
      <c r="AV325" s="14" t="s">
        <v>150</v>
      </c>
      <c r="AW325" s="14" t="s">
        <v>33</v>
      </c>
      <c r="AX325" s="14" t="s">
        <v>80</v>
      </c>
      <c r="AY325" s="160" t="s">
        <v>142</v>
      </c>
    </row>
    <row r="326" spans="2:65" s="1" customFormat="1" ht="44.25" customHeight="1">
      <c r="B326" s="32"/>
      <c r="C326" s="166" t="s">
        <v>546</v>
      </c>
      <c r="D326" s="166" t="s">
        <v>174</v>
      </c>
      <c r="E326" s="167" t="s">
        <v>873</v>
      </c>
      <c r="F326" s="168" t="s">
        <v>874</v>
      </c>
      <c r="G326" s="169" t="s">
        <v>191</v>
      </c>
      <c r="H326" s="170">
        <v>71.433999999999997</v>
      </c>
      <c r="I326" s="171"/>
      <c r="J326" s="172">
        <f>ROUND(I326*H326,2)</f>
        <v>0</v>
      </c>
      <c r="K326" s="168" t="s">
        <v>149</v>
      </c>
      <c r="L326" s="173"/>
      <c r="M326" s="174" t="s">
        <v>19</v>
      </c>
      <c r="N326" s="175" t="s">
        <v>43</v>
      </c>
      <c r="P326" s="136">
        <f>O326*H326</f>
        <v>0</v>
      </c>
      <c r="Q326" s="136">
        <v>4.2900000000000004E-3</v>
      </c>
      <c r="R326" s="136">
        <f>Q326*H326</f>
        <v>0.30645186000000002</v>
      </c>
      <c r="S326" s="136">
        <v>0</v>
      </c>
      <c r="T326" s="137">
        <f>S326*H326</f>
        <v>0</v>
      </c>
      <c r="AR326" s="138" t="s">
        <v>83</v>
      </c>
      <c r="AT326" s="138" t="s">
        <v>174</v>
      </c>
      <c r="AU326" s="138" t="s">
        <v>82</v>
      </c>
      <c r="AY326" s="17" t="s">
        <v>142</v>
      </c>
      <c r="BE326" s="139">
        <f>IF(N326="základní",J326,0)</f>
        <v>0</v>
      </c>
      <c r="BF326" s="139">
        <f>IF(N326="snížená",J326,0)</f>
        <v>0</v>
      </c>
      <c r="BG326" s="139">
        <f>IF(N326="zákl. přenesená",J326,0)</f>
        <v>0</v>
      </c>
      <c r="BH326" s="139">
        <f>IF(N326="sníž. přenesená",J326,0)</f>
        <v>0</v>
      </c>
      <c r="BI326" s="139">
        <f>IF(N326="nulová",J326,0)</f>
        <v>0</v>
      </c>
      <c r="BJ326" s="17" t="s">
        <v>80</v>
      </c>
      <c r="BK326" s="139">
        <f>ROUND(I326*H326,2)</f>
        <v>0</v>
      </c>
      <c r="BL326" s="17" t="s">
        <v>272</v>
      </c>
      <c r="BM326" s="138" t="s">
        <v>1210</v>
      </c>
    </row>
    <row r="327" spans="2:65" s="1" customFormat="1" ht="29.25">
      <c r="B327" s="32"/>
      <c r="D327" s="140" t="s">
        <v>152</v>
      </c>
      <c r="F327" s="141" t="s">
        <v>874</v>
      </c>
      <c r="I327" s="142"/>
      <c r="L327" s="32"/>
      <c r="M327" s="143"/>
      <c r="T327" s="53"/>
      <c r="AT327" s="17" t="s">
        <v>152</v>
      </c>
      <c r="AU327" s="17" t="s">
        <v>82</v>
      </c>
    </row>
    <row r="328" spans="2:65" s="13" customFormat="1" ht="11.25">
      <c r="B328" s="152"/>
      <c r="D328" s="140" t="s">
        <v>156</v>
      </c>
      <c r="E328" s="153" t="s">
        <v>19</v>
      </c>
      <c r="F328" s="154" t="s">
        <v>1211</v>
      </c>
      <c r="H328" s="155">
        <v>71.433999999999997</v>
      </c>
      <c r="I328" s="156"/>
      <c r="L328" s="152"/>
      <c r="M328" s="157"/>
      <c r="T328" s="158"/>
      <c r="AT328" s="153" t="s">
        <v>156</v>
      </c>
      <c r="AU328" s="153" t="s">
        <v>82</v>
      </c>
      <c r="AV328" s="13" t="s">
        <v>82</v>
      </c>
      <c r="AW328" s="13" t="s">
        <v>33</v>
      </c>
      <c r="AX328" s="13" t="s">
        <v>80</v>
      </c>
      <c r="AY328" s="153" t="s">
        <v>142</v>
      </c>
    </row>
    <row r="329" spans="2:65" s="1" customFormat="1" ht="16.5" customHeight="1">
      <c r="B329" s="32"/>
      <c r="C329" s="127" t="s">
        <v>552</v>
      </c>
      <c r="D329" s="127" t="s">
        <v>145</v>
      </c>
      <c r="E329" s="128" t="s">
        <v>878</v>
      </c>
      <c r="F329" s="129" t="s">
        <v>879</v>
      </c>
      <c r="G329" s="130" t="s">
        <v>201</v>
      </c>
      <c r="H329" s="131">
        <v>45.7</v>
      </c>
      <c r="I329" s="132"/>
      <c r="J329" s="133">
        <f>ROUND(I329*H329,2)</f>
        <v>0</v>
      </c>
      <c r="K329" s="129" t="s">
        <v>149</v>
      </c>
      <c r="L329" s="32"/>
      <c r="M329" s="134" t="s">
        <v>19</v>
      </c>
      <c r="N329" s="135" t="s">
        <v>43</v>
      </c>
      <c r="P329" s="136">
        <f>O329*H329</f>
        <v>0</v>
      </c>
      <c r="Q329" s="136">
        <v>3.0000000000000001E-5</v>
      </c>
      <c r="R329" s="136">
        <f>Q329*H329</f>
        <v>1.371E-3</v>
      </c>
      <c r="S329" s="136">
        <v>0</v>
      </c>
      <c r="T329" s="137">
        <f>S329*H329</f>
        <v>0</v>
      </c>
      <c r="AR329" s="138" t="s">
        <v>272</v>
      </c>
      <c r="AT329" s="138" t="s">
        <v>145</v>
      </c>
      <c r="AU329" s="138" t="s">
        <v>82</v>
      </c>
      <c r="AY329" s="17" t="s">
        <v>142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17" t="s">
        <v>80</v>
      </c>
      <c r="BK329" s="139">
        <f>ROUND(I329*H329,2)</f>
        <v>0</v>
      </c>
      <c r="BL329" s="17" t="s">
        <v>272</v>
      </c>
      <c r="BM329" s="138" t="s">
        <v>1212</v>
      </c>
    </row>
    <row r="330" spans="2:65" s="1" customFormat="1" ht="11.25">
      <c r="B330" s="32"/>
      <c r="D330" s="140" t="s">
        <v>152</v>
      </c>
      <c r="F330" s="141" t="s">
        <v>881</v>
      </c>
      <c r="I330" s="142"/>
      <c r="L330" s="32"/>
      <c r="M330" s="143"/>
      <c r="T330" s="53"/>
      <c r="AT330" s="17" t="s">
        <v>152</v>
      </c>
      <c r="AU330" s="17" t="s">
        <v>82</v>
      </c>
    </row>
    <row r="331" spans="2:65" s="1" customFormat="1" ht="11.25">
      <c r="B331" s="32"/>
      <c r="D331" s="144" t="s">
        <v>154</v>
      </c>
      <c r="F331" s="145" t="s">
        <v>882</v>
      </c>
      <c r="I331" s="142"/>
      <c r="L331" s="32"/>
      <c r="M331" s="143"/>
      <c r="T331" s="53"/>
      <c r="AT331" s="17" t="s">
        <v>154</v>
      </c>
      <c r="AU331" s="17" t="s">
        <v>82</v>
      </c>
    </row>
    <row r="332" spans="2:65" s="12" customFormat="1" ht="11.25">
      <c r="B332" s="146"/>
      <c r="D332" s="140" t="s">
        <v>156</v>
      </c>
      <c r="E332" s="147" t="s">
        <v>19</v>
      </c>
      <c r="F332" s="148" t="s">
        <v>195</v>
      </c>
      <c r="H332" s="147" t="s">
        <v>19</v>
      </c>
      <c r="I332" s="149"/>
      <c r="L332" s="146"/>
      <c r="M332" s="150"/>
      <c r="T332" s="151"/>
      <c r="AT332" s="147" t="s">
        <v>156</v>
      </c>
      <c r="AU332" s="147" t="s">
        <v>82</v>
      </c>
      <c r="AV332" s="12" t="s">
        <v>80</v>
      </c>
      <c r="AW332" s="12" t="s">
        <v>33</v>
      </c>
      <c r="AX332" s="12" t="s">
        <v>72</v>
      </c>
      <c r="AY332" s="147" t="s">
        <v>142</v>
      </c>
    </row>
    <row r="333" spans="2:65" s="13" customFormat="1" ht="11.25">
      <c r="B333" s="152"/>
      <c r="D333" s="140" t="s">
        <v>156</v>
      </c>
      <c r="E333" s="153" t="s">
        <v>19</v>
      </c>
      <c r="F333" s="154" t="s">
        <v>1213</v>
      </c>
      <c r="H333" s="155">
        <v>24.3</v>
      </c>
      <c r="I333" s="156"/>
      <c r="L333" s="152"/>
      <c r="M333" s="157"/>
      <c r="T333" s="158"/>
      <c r="AT333" s="153" t="s">
        <v>156</v>
      </c>
      <c r="AU333" s="153" t="s">
        <v>82</v>
      </c>
      <c r="AV333" s="13" t="s">
        <v>82</v>
      </c>
      <c r="AW333" s="13" t="s">
        <v>33</v>
      </c>
      <c r="AX333" s="13" t="s">
        <v>72</v>
      </c>
      <c r="AY333" s="153" t="s">
        <v>142</v>
      </c>
    </row>
    <row r="334" spans="2:65" s="12" customFormat="1" ht="11.25">
      <c r="B334" s="146"/>
      <c r="D334" s="140" t="s">
        <v>156</v>
      </c>
      <c r="E334" s="147" t="s">
        <v>19</v>
      </c>
      <c r="F334" s="148" t="s">
        <v>1078</v>
      </c>
      <c r="H334" s="147" t="s">
        <v>19</v>
      </c>
      <c r="I334" s="149"/>
      <c r="L334" s="146"/>
      <c r="M334" s="150"/>
      <c r="T334" s="151"/>
      <c r="AT334" s="147" t="s">
        <v>156</v>
      </c>
      <c r="AU334" s="147" t="s">
        <v>82</v>
      </c>
      <c r="AV334" s="12" t="s">
        <v>80</v>
      </c>
      <c r="AW334" s="12" t="s">
        <v>33</v>
      </c>
      <c r="AX334" s="12" t="s">
        <v>72</v>
      </c>
      <c r="AY334" s="147" t="s">
        <v>142</v>
      </c>
    </row>
    <row r="335" spans="2:65" s="13" customFormat="1" ht="11.25">
      <c r="B335" s="152"/>
      <c r="D335" s="140" t="s">
        <v>156</v>
      </c>
      <c r="E335" s="153" t="s">
        <v>19</v>
      </c>
      <c r="F335" s="154" t="s">
        <v>1214</v>
      </c>
      <c r="H335" s="155">
        <v>21.4</v>
      </c>
      <c r="I335" s="156"/>
      <c r="L335" s="152"/>
      <c r="M335" s="157"/>
      <c r="T335" s="158"/>
      <c r="AT335" s="153" t="s">
        <v>156</v>
      </c>
      <c r="AU335" s="153" t="s">
        <v>82</v>
      </c>
      <c r="AV335" s="13" t="s">
        <v>82</v>
      </c>
      <c r="AW335" s="13" t="s">
        <v>33</v>
      </c>
      <c r="AX335" s="13" t="s">
        <v>72</v>
      </c>
      <c r="AY335" s="153" t="s">
        <v>142</v>
      </c>
    </row>
    <row r="336" spans="2:65" s="14" customFormat="1" ht="11.25">
      <c r="B336" s="159"/>
      <c r="D336" s="140" t="s">
        <v>156</v>
      </c>
      <c r="E336" s="160" t="s">
        <v>19</v>
      </c>
      <c r="F336" s="161" t="s">
        <v>173</v>
      </c>
      <c r="H336" s="162">
        <v>45.7</v>
      </c>
      <c r="I336" s="163"/>
      <c r="L336" s="159"/>
      <c r="M336" s="164"/>
      <c r="T336" s="165"/>
      <c r="AT336" s="160" t="s">
        <v>156</v>
      </c>
      <c r="AU336" s="160" t="s">
        <v>82</v>
      </c>
      <c r="AV336" s="14" t="s">
        <v>150</v>
      </c>
      <c r="AW336" s="14" t="s">
        <v>33</v>
      </c>
      <c r="AX336" s="14" t="s">
        <v>80</v>
      </c>
      <c r="AY336" s="160" t="s">
        <v>142</v>
      </c>
    </row>
    <row r="337" spans="2:65" s="1" customFormat="1" ht="16.5" customHeight="1">
      <c r="B337" s="32"/>
      <c r="C337" s="166" t="s">
        <v>560</v>
      </c>
      <c r="D337" s="166" t="s">
        <v>174</v>
      </c>
      <c r="E337" s="167" t="s">
        <v>888</v>
      </c>
      <c r="F337" s="168" t="s">
        <v>889</v>
      </c>
      <c r="G337" s="169" t="s">
        <v>201</v>
      </c>
      <c r="H337" s="170">
        <v>46.613999999999997</v>
      </c>
      <c r="I337" s="171"/>
      <c r="J337" s="172">
        <f>ROUND(I337*H337,2)</f>
        <v>0</v>
      </c>
      <c r="K337" s="168" t="s">
        <v>149</v>
      </c>
      <c r="L337" s="173"/>
      <c r="M337" s="174" t="s">
        <v>19</v>
      </c>
      <c r="N337" s="175" t="s">
        <v>43</v>
      </c>
      <c r="P337" s="136">
        <f>O337*H337</f>
        <v>0</v>
      </c>
      <c r="Q337" s="136">
        <v>3.8000000000000002E-4</v>
      </c>
      <c r="R337" s="136">
        <f>Q337*H337</f>
        <v>1.7713320000000001E-2</v>
      </c>
      <c r="S337" s="136">
        <v>0</v>
      </c>
      <c r="T337" s="137">
        <f>S337*H337</f>
        <v>0</v>
      </c>
      <c r="AR337" s="138" t="s">
        <v>83</v>
      </c>
      <c r="AT337" s="138" t="s">
        <v>174</v>
      </c>
      <c r="AU337" s="138" t="s">
        <v>82</v>
      </c>
      <c r="AY337" s="17" t="s">
        <v>142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7" t="s">
        <v>80</v>
      </c>
      <c r="BK337" s="139">
        <f>ROUND(I337*H337,2)</f>
        <v>0</v>
      </c>
      <c r="BL337" s="17" t="s">
        <v>272</v>
      </c>
      <c r="BM337" s="138" t="s">
        <v>1215</v>
      </c>
    </row>
    <row r="338" spans="2:65" s="1" customFormat="1" ht="11.25">
      <c r="B338" s="32"/>
      <c r="D338" s="140" t="s">
        <v>152</v>
      </c>
      <c r="F338" s="141" t="s">
        <v>889</v>
      </c>
      <c r="I338" s="142"/>
      <c r="L338" s="32"/>
      <c r="M338" s="143"/>
      <c r="T338" s="53"/>
      <c r="AT338" s="17" t="s">
        <v>152</v>
      </c>
      <c r="AU338" s="17" t="s">
        <v>82</v>
      </c>
    </row>
    <row r="339" spans="2:65" s="13" customFormat="1" ht="11.25">
      <c r="B339" s="152"/>
      <c r="D339" s="140" t="s">
        <v>156</v>
      </c>
      <c r="E339" s="153" t="s">
        <v>19</v>
      </c>
      <c r="F339" s="154" t="s">
        <v>1216</v>
      </c>
      <c r="H339" s="155">
        <v>46.613999999999997</v>
      </c>
      <c r="I339" s="156"/>
      <c r="L339" s="152"/>
      <c r="M339" s="157"/>
      <c r="T339" s="158"/>
      <c r="AT339" s="153" t="s">
        <v>156</v>
      </c>
      <c r="AU339" s="153" t="s">
        <v>82</v>
      </c>
      <c r="AV339" s="13" t="s">
        <v>82</v>
      </c>
      <c r="AW339" s="13" t="s">
        <v>33</v>
      </c>
      <c r="AX339" s="13" t="s">
        <v>80</v>
      </c>
      <c r="AY339" s="153" t="s">
        <v>142</v>
      </c>
    </row>
    <row r="340" spans="2:65" s="1" customFormat="1" ht="24.2" customHeight="1">
      <c r="B340" s="32"/>
      <c r="C340" s="127" t="s">
        <v>566</v>
      </c>
      <c r="D340" s="127" t="s">
        <v>145</v>
      </c>
      <c r="E340" s="128" t="s">
        <v>893</v>
      </c>
      <c r="F340" s="129" t="s">
        <v>894</v>
      </c>
      <c r="G340" s="130" t="s">
        <v>167</v>
      </c>
      <c r="H340" s="131">
        <v>0.371</v>
      </c>
      <c r="I340" s="132"/>
      <c r="J340" s="133">
        <f>ROUND(I340*H340,2)</f>
        <v>0</v>
      </c>
      <c r="K340" s="129" t="s">
        <v>149</v>
      </c>
      <c r="L340" s="32"/>
      <c r="M340" s="134" t="s">
        <v>19</v>
      </c>
      <c r="N340" s="135" t="s">
        <v>43</v>
      </c>
      <c r="P340" s="136">
        <f>O340*H340</f>
        <v>0</v>
      </c>
      <c r="Q340" s="136">
        <v>0</v>
      </c>
      <c r="R340" s="136">
        <f>Q340*H340</f>
        <v>0</v>
      </c>
      <c r="S340" s="136">
        <v>0</v>
      </c>
      <c r="T340" s="137">
        <f>S340*H340</f>
        <v>0</v>
      </c>
      <c r="AR340" s="138" t="s">
        <v>272</v>
      </c>
      <c r="AT340" s="138" t="s">
        <v>145</v>
      </c>
      <c r="AU340" s="138" t="s">
        <v>82</v>
      </c>
      <c r="AY340" s="17" t="s">
        <v>142</v>
      </c>
      <c r="BE340" s="139">
        <f>IF(N340="základní",J340,0)</f>
        <v>0</v>
      </c>
      <c r="BF340" s="139">
        <f>IF(N340="snížená",J340,0)</f>
        <v>0</v>
      </c>
      <c r="BG340" s="139">
        <f>IF(N340="zákl. přenesená",J340,0)</f>
        <v>0</v>
      </c>
      <c r="BH340" s="139">
        <f>IF(N340="sníž. přenesená",J340,0)</f>
        <v>0</v>
      </c>
      <c r="BI340" s="139">
        <f>IF(N340="nulová",J340,0)</f>
        <v>0</v>
      </c>
      <c r="BJ340" s="17" t="s">
        <v>80</v>
      </c>
      <c r="BK340" s="139">
        <f>ROUND(I340*H340,2)</f>
        <v>0</v>
      </c>
      <c r="BL340" s="17" t="s">
        <v>272</v>
      </c>
      <c r="BM340" s="138" t="s">
        <v>1217</v>
      </c>
    </row>
    <row r="341" spans="2:65" s="1" customFormat="1" ht="29.25">
      <c r="B341" s="32"/>
      <c r="D341" s="140" t="s">
        <v>152</v>
      </c>
      <c r="F341" s="141" t="s">
        <v>896</v>
      </c>
      <c r="I341" s="142"/>
      <c r="L341" s="32"/>
      <c r="M341" s="143"/>
      <c r="T341" s="53"/>
      <c r="AT341" s="17" t="s">
        <v>152</v>
      </c>
      <c r="AU341" s="17" t="s">
        <v>82</v>
      </c>
    </row>
    <row r="342" spans="2:65" s="1" customFormat="1" ht="11.25">
      <c r="B342" s="32"/>
      <c r="D342" s="144" t="s">
        <v>154</v>
      </c>
      <c r="F342" s="145" t="s">
        <v>897</v>
      </c>
      <c r="I342" s="142"/>
      <c r="L342" s="32"/>
      <c r="M342" s="143"/>
      <c r="T342" s="53"/>
      <c r="AT342" s="17" t="s">
        <v>154</v>
      </c>
      <c r="AU342" s="17" t="s">
        <v>82</v>
      </c>
    </row>
    <row r="343" spans="2:65" s="11" customFormat="1" ht="22.9" customHeight="1">
      <c r="B343" s="115"/>
      <c r="D343" s="116" t="s">
        <v>71</v>
      </c>
      <c r="E343" s="125" t="s">
        <v>898</v>
      </c>
      <c r="F343" s="125" t="s">
        <v>899</v>
      </c>
      <c r="I343" s="118"/>
      <c r="J343" s="126">
        <f>BK343</f>
        <v>0</v>
      </c>
      <c r="L343" s="115"/>
      <c r="M343" s="120"/>
      <c r="P343" s="121">
        <f>SUM(P344:P375)</f>
        <v>0</v>
      </c>
      <c r="R343" s="121">
        <f>SUM(R344:R375)</f>
        <v>0.1310578</v>
      </c>
      <c r="T343" s="122">
        <f>SUM(T344:T375)</f>
        <v>0</v>
      </c>
      <c r="AR343" s="116" t="s">
        <v>82</v>
      </c>
      <c r="AT343" s="123" t="s">
        <v>71</v>
      </c>
      <c r="AU343" s="123" t="s">
        <v>80</v>
      </c>
      <c r="AY343" s="116" t="s">
        <v>142</v>
      </c>
      <c r="BK343" s="124">
        <f>SUM(BK344:BK375)</f>
        <v>0</v>
      </c>
    </row>
    <row r="344" spans="2:65" s="1" customFormat="1" ht="16.5" customHeight="1">
      <c r="B344" s="32"/>
      <c r="C344" s="127" t="s">
        <v>572</v>
      </c>
      <c r="D344" s="127" t="s">
        <v>145</v>
      </c>
      <c r="E344" s="128" t="s">
        <v>901</v>
      </c>
      <c r="F344" s="129" t="s">
        <v>902</v>
      </c>
      <c r="G344" s="130" t="s">
        <v>191</v>
      </c>
      <c r="H344" s="131">
        <v>5.2</v>
      </c>
      <c r="I344" s="132"/>
      <c r="J344" s="133">
        <f>ROUND(I344*H344,2)</f>
        <v>0</v>
      </c>
      <c r="K344" s="129" t="s">
        <v>149</v>
      </c>
      <c r="L344" s="32"/>
      <c r="M344" s="134" t="s">
        <v>19</v>
      </c>
      <c r="N344" s="135" t="s">
        <v>43</v>
      </c>
      <c r="P344" s="136">
        <f>O344*H344</f>
        <v>0</v>
      </c>
      <c r="Q344" s="136">
        <v>2.9999999999999997E-4</v>
      </c>
      <c r="R344" s="136">
        <f>Q344*H344</f>
        <v>1.56E-3</v>
      </c>
      <c r="S344" s="136">
        <v>0</v>
      </c>
      <c r="T344" s="137">
        <f>S344*H344</f>
        <v>0</v>
      </c>
      <c r="AR344" s="138" t="s">
        <v>272</v>
      </c>
      <c r="AT344" s="138" t="s">
        <v>145</v>
      </c>
      <c r="AU344" s="138" t="s">
        <v>82</v>
      </c>
      <c r="AY344" s="17" t="s">
        <v>142</v>
      </c>
      <c r="BE344" s="139">
        <f>IF(N344="základní",J344,0)</f>
        <v>0</v>
      </c>
      <c r="BF344" s="139">
        <f>IF(N344="snížená",J344,0)</f>
        <v>0</v>
      </c>
      <c r="BG344" s="139">
        <f>IF(N344="zákl. přenesená",J344,0)</f>
        <v>0</v>
      </c>
      <c r="BH344" s="139">
        <f>IF(N344="sníž. přenesená",J344,0)</f>
        <v>0</v>
      </c>
      <c r="BI344" s="139">
        <f>IF(N344="nulová",J344,0)</f>
        <v>0</v>
      </c>
      <c r="BJ344" s="17" t="s">
        <v>80</v>
      </c>
      <c r="BK344" s="139">
        <f>ROUND(I344*H344,2)</f>
        <v>0</v>
      </c>
      <c r="BL344" s="17" t="s">
        <v>272</v>
      </c>
      <c r="BM344" s="138" t="s">
        <v>1218</v>
      </c>
    </row>
    <row r="345" spans="2:65" s="1" customFormat="1" ht="19.5">
      <c r="B345" s="32"/>
      <c r="D345" s="140" t="s">
        <v>152</v>
      </c>
      <c r="F345" s="141" t="s">
        <v>904</v>
      </c>
      <c r="I345" s="142"/>
      <c r="L345" s="32"/>
      <c r="M345" s="143"/>
      <c r="T345" s="53"/>
      <c r="AT345" s="17" t="s">
        <v>152</v>
      </c>
      <c r="AU345" s="17" t="s">
        <v>82</v>
      </c>
    </row>
    <row r="346" spans="2:65" s="1" customFormat="1" ht="11.25">
      <c r="B346" s="32"/>
      <c r="D346" s="144" t="s">
        <v>154</v>
      </c>
      <c r="F346" s="145" t="s">
        <v>905</v>
      </c>
      <c r="I346" s="142"/>
      <c r="L346" s="32"/>
      <c r="M346" s="143"/>
      <c r="T346" s="53"/>
      <c r="AT346" s="17" t="s">
        <v>154</v>
      </c>
      <c r="AU346" s="17" t="s">
        <v>82</v>
      </c>
    </row>
    <row r="347" spans="2:65" s="1" customFormat="1" ht="16.5" customHeight="1">
      <c r="B347" s="32"/>
      <c r="C347" s="127" t="s">
        <v>578</v>
      </c>
      <c r="D347" s="127" t="s">
        <v>145</v>
      </c>
      <c r="E347" s="128" t="s">
        <v>907</v>
      </c>
      <c r="F347" s="129" t="s">
        <v>908</v>
      </c>
      <c r="G347" s="130" t="s">
        <v>191</v>
      </c>
      <c r="H347" s="131">
        <v>5.2</v>
      </c>
      <c r="I347" s="132"/>
      <c r="J347" s="133">
        <f>ROUND(I347*H347,2)</f>
        <v>0</v>
      </c>
      <c r="K347" s="129" t="s">
        <v>149</v>
      </c>
      <c r="L347" s="32"/>
      <c r="M347" s="134" t="s">
        <v>19</v>
      </c>
      <c r="N347" s="135" t="s">
        <v>43</v>
      </c>
      <c r="P347" s="136">
        <f>O347*H347</f>
        <v>0</v>
      </c>
      <c r="Q347" s="136">
        <v>4.4999999999999997E-3</v>
      </c>
      <c r="R347" s="136">
        <f>Q347*H347</f>
        <v>2.3400000000000001E-2</v>
      </c>
      <c r="S347" s="136">
        <v>0</v>
      </c>
      <c r="T347" s="137">
        <f>S347*H347</f>
        <v>0</v>
      </c>
      <c r="AR347" s="138" t="s">
        <v>272</v>
      </c>
      <c r="AT347" s="138" t="s">
        <v>145</v>
      </c>
      <c r="AU347" s="138" t="s">
        <v>82</v>
      </c>
      <c r="AY347" s="17" t="s">
        <v>142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7" t="s">
        <v>80</v>
      </c>
      <c r="BK347" s="139">
        <f>ROUND(I347*H347,2)</f>
        <v>0</v>
      </c>
      <c r="BL347" s="17" t="s">
        <v>272</v>
      </c>
      <c r="BM347" s="138" t="s">
        <v>1219</v>
      </c>
    </row>
    <row r="348" spans="2:65" s="1" customFormat="1" ht="19.5">
      <c r="B348" s="32"/>
      <c r="D348" s="140" t="s">
        <v>152</v>
      </c>
      <c r="F348" s="141" t="s">
        <v>910</v>
      </c>
      <c r="I348" s="142"/>
      <c r="L348" s="32"/>
      <c r="M348" s="143"/>
      <c r="T348" s="53"/>
      <c r="AT348" s="17" t="s">
        <v>152</v>
      </c>
      <c r="AU348" s="17" t="s">
        <v>82</v>
      </c>
    </row>
    <row r="349" spans="2:65" s="1" customFormat="1" ht="11.25">
      <c r="B349" s="32"/>
      <c r="D349" s="144" t="s">
        <v>154</v>
      </c>
      <c r="F349" s="145" t="s">
        <v>911</v>
      </c>
      <c r="I349" s="142"/>
      <c r="L349" s="32"/>
      <c r="M349" s="143"/>
      <c r="T349" s="53"/>
      <c r="AT349" s="17" t="s">
        <v>154</v>
      </c>
      <c r="AU349" s="17" t="s">
        <v>82</v>
      </c>
    </row>
    <row r="350" spans="2:65" s="1" customFormat="1" ht="33" customHeight="1">
      <c r="B350" s="32"/>
      <c r="C350" s="127" t="s">
        <v>584</v>
      </c>
      <c r="D350" s="127" t="s">
        <v>145</v>
      </c>
      <c r="E350" s="128" t="s">
        <v>920</v>
      </c>
      <c r="F350" s="129" t="s">
        <v>921</v>
      </c>
      <c r="G350" s="130" t="s">
        <v>191</v>
      </c>
      <c r="H350" s="131">
        <v>5.2</v>
      </c>
      <c r="I350" s="132"/>
      <c r="J350" s="133">
        <f>ROUND(I350*H350,2)</f>
        <v>0</v>
      </c>
      <c r="K350" s="129" t="s">
        <v>149</v>
      </c>
      <c r="L350" s="32"/>
      <c r="M350" s="134" t="s">
        <v>19</v>
      </c>
      <c r="N350" s="135" t="s">
        <v>43</v>
      </c>
      <c r="P350" s="136">
        <f>O350*H350</f>
        <v>0</v>
      </c>
      <c r="Q350" s="136">
        <v>5.3499999999999997E-3</v>
      </c>
      <c r="R350" s="136">
        <f>Q350*H350</f>
        <v>2.7820000000000001E-2</v>
      </c>
      <c r="S350" s="136">
        <v>0</v>
      </c>
      <c r="T350" s="137">
        <f>S350*H350</f>
        <v>0</v>
      </c>
      <c r="AR350" s="138" t="s">
        <v>272</v>
      </c>
      <c r="AT350" s="138" t="s">
        <v>145</v>
      </c>
      <c r="AU350" s="138" t="s">
        <v>82</v>
      </c>
      <c r="AY350" s="17" t="s">
        <v>142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7" t="s">
        <v>80</v>
      </c>
      <c r="BK350" s="139">
        <f>ROUND(I350*H350,2)</f>
        <v>0</v>
      </c>
      <c r="BL350" s="17" t="s">
        <v>272</v>
      </c>
      <c r="BM350" s="138" t="s">
        <v>1220</v>
      </c>
    </row>
    <row r="351" spans="2:65" s="1" customFormat="1" ht="19.5">
      <c r="B351" s="32"/>
      <c r="D351" s="140" t="s">
        <v>152</v>
      </c>
      <c r="F351" s="141" t="s">
        <v>923</v>
      </c>
      <c r="I351" s="142"/>
      <c r="L351" s="32"/>
      <c r="M351" s="143"/>
      <c r="T351" s="53"/>
      <c r="AT351" s="17" t="s">
        <v>152</v>
      </c>
      <c r="AU351" s="17" t="s">
        <v>82</v>
      </c>
    </row>
    <row r="352" spans="2:65" s="1" customFormat="1" ht="11.25">
      <c r="B352" s="32"/>
      <c r="D352" s="144" t="s">
        <v>154</v>
      </c>
      <c r="F352" s="145" t="s">
        <v>924</v>
      </c>
      <c r="I352" s="142"/>
      <c r="L352" s="32"/>
      <c r="M352" s="143"/>
      <c r="T352" s="53"/>
      <c r="AT352" s="17" t="s">
        <v>154</v>
      </c>
      <c r="AU352" s="17" t="s">
        <v>82</v>
      </c>
    </row>
    <row r="353" spans="2:65" s="12" customFormat="1" ht="11.25">
      <c r="B353" s="146"/>
      <c r="D353" s="140" t="s">
        <v>156</v>
      </c>
      <c r="E353" s="147" t="s">
        <v>19</v>
      </c>
      <c r="F353" s="148" t="s">
        <v>927</v>
      </c>
      <c r="H353" s="147" t="s">
        <v>19</v>
      </c>
      <c r="I353" s="149"/>
      <c r="L353" s="146"/>
      <c r="M353" s="150"/>
      <c r="T353" s="151"/>
      <c r="AT353" s="147" t="s">
        <v>156</v>
      </c>
      <c r="AU353" s="147" t="s">
        <v>82</v>
      </c>
      <c r="AV353" s="12" t="s">
        <v>80</v>
      </c>
      <c r="AW353" s="12" t="s">
        <v>33</v>
      </c>
      <c r="AX353" s="12" t="s">
        <v>72</v>
      </c>
      <c r="AY353" s="147" t="s">
        <v>142</v>
      </c>
    </row>
    <row r="354" spans="2:65" s="13" customFormat="1" ht="11.25">
      <c r="B354" s="152"/>
      <c r="D354" s="140" t="s">
        <v>156</v>
      </c>
      <c r="E354" s="153" t="s">
        <v>19</v>
      </c>
      <c r="F354" s="154" t="s">
        <v>1221</v>
      </c>
      <c r="H354" s="155">
        <v>2</v>
      </c>
      <c r="I354" s="156"/>
      <c r="L354" s="152"/>
      <c r="M354" s="157"/>
      <c r="T354" s="158"/>
      <c r="AT354" s="153" t="s">
        <v>156</v>
      </c>
      <c r="AU354" s="153" t="s">
        <v>82</v>
      </c>
      <c r="AV354" s="13" t="s">
        <v>82</v>
      </c>
      <c r="AW354" s="13" t="s">
        <v>33</v>
      </c>
      <c r="AX354" s="13" t="s">
        <v>72</v>
      </c>
      <c r="AY354" s="153" t="s">
        <v>142</v>
      </c>
    </row>
    <row r="355" spans="2:65" s="13" customFormat="1" ht="11.25">
      <c r="B355" s="152"/>
      <c r="D355" s="140" t="s">
        <v>156</v>
      </c>
      <c r="E355" s="153" t="s">
        <v>19</v>
      </c>
      <c r="F355" s="154" t="s">
        <v>1222</v>
      </c>
      <c r="H355" s="155">
        <v>3.2</v>
      </c>
      <c r="I355" s="156"/>
      <c r="L355" s="152"/>
      <c r="M355" s="157"/>
      <c r="T355" s="158"/>
      <c r="AT355" s="153" t="s">
        <v>156</v>
      </c>
      <c r="AU355" s="153" t="s">
        <v>82</v>
      </c>
      <c r="AV355" s="13" t="s">
        <v>82</v>
      </c>
      <c r="AW355" s="13" t="s">
        <v>33</v>
      </c>
      <c r="AX355" s="13" t="s">
        <v>72</v>
      </c>
      <c r="AY355" s="153" t="s">
        <v>142</v>
      </c>
    </row>
    <row r="356" spans="2:65" s="14" customFormat="1" ht="11.25">
      <c r="B356" s="159"/>
      <c r="D356" s="140" t="s">
        <v>156</v>
      </c>
      <c r="E356" s="160" t="s">
        <v>19</v>
      </c>
      <c r="F356" s="161" t="s">
        <v>173</v>
      </c>
      <c r="H356" s="162">
        <v>5.2</v>
      </c>
      <c r="I356" s="163"/>
      <c r="L356" s="159"/>
      <c r="M356" s="164"/>
      <c r="T356" s="165"/>
      <c r="AT356" s="160" t="s">
        <v>156</v>
      </c>
      <c r="AU356" s="160" t="s">
        <v>82</v>
      </c>
      <c r="AV356" s="14" t="s">
        <v>150</v>
      </c>
      <c r="AW356" s="14" t="s">
        <v>33</v>
      </c>
      <c r="AX356" s="14" t="s">
        <v>80</v>
      </c>
      <c r="AY356" s="160" t="s">
        <v>142</v>
      </c>
    </row>
    <row r="357" spans="2:65" s="1" customFormat="1" ht="33" customHeight="1">
      <c r="B357" s="32"/>
      <c r="C357" s="166" t="s">
        <v>590</v>
      </c>
      <c r="D357" s="166" t="s">
        <v>174</v>
      </c>
      <c r="E357" s="167" t="s">
        <v>929</v>
      </c>
      <c r="F357" s="168" t="s">
        <v>930</v>
      </c>
      <c r="G357" s="169" t="s">
        <v>191</v>
      </c>
      <c r="H357" s="170">
        <v>5.72</v>
      </c>
      <c r="I357" s="171"/>
      <c r="J357" s="172">
        <f>ROUND(I357*H357,2)</f>
        <v>0</v>
      </c>
      <c r="K357" s="168" t="s">
        <v>149</v>
      </c>
      <c r="L357" s="173"/>
      <c r="M357" s="174" t="s">
        <v>19</v>
      </c>
      <c r="N357" s="175" t="s">
        <v>43</v>
      </c>
      <c r="P357" s="136">
        <f>O357*H357</f>
        <v>0</v>
      </c>
      <c r="Q357" s="136">
        <v>1.2800000000000001E-2</v>
      </c>
      <c r="R357" s="136">
        <f>Q357*H357</f>
        <v>7.3216000000000003E-2</v>
      </c>
      <c r="S357" s="136">
        <v>0</v>
      </c>
      <c r="T357" s="137">
        <f>S357*H357</f>
        <v>0</v>
      </c>
      <c r="AR357" s="138" t="s">
        <v>83</v>
      </c>
      <c r="AT357" s="138" t="s">
        <v>174</v>
      </c>
      <c r="AU357" s="138" t="s">
        <v>82</v>
      </c>
      <c r="AY357" s="17" t="s">
        <v>142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7" t="s">
        <v>80</v>
      </c>
      <c r="BK357" s="139">
        <f>ROUND(I357*H357,2)</f>
        <v>0</v>
      </c>
      <c r="BL357" s="17" t="s">
        <v>272</v>
      </c>
      <c r="BM357" s="138" t="s">
        <v>1223</v>
      </c>
    </row>
    <row r="358" spans="2:65" s="1" customFormat="1" ht="19.5">
      <c r="B358" s="32"/>
      <c r="D358" s="140" t="s">
        <v>152</v>
      </c>
      <c r="F358" s="141" t="s">
        <v>930</v>
      </c>
      <c r="I358" s="142"/>
      <c r="L358" s="32"/>
      <c r="M358" s="143"/>
      <c r="T358" s="53"/>
      <c r="AT358" s="17" t="s">
        <v>152</v>
      </c>
      <c r="AU358" s="17" t="s">
        <v>82</v>
      </c>
    </row>
    <row r="359" spans="2:65" s="13" customFormat="1" ht="11.25">
      <c r="B359" s="152"/>
      <c r="D359" s="140" t="s">
        <v>156</v>
      </c>
      <c r="E359" s="153" t="s">
        <v>19</v>
      </c>
      <c r="F359" s="154" t="s">
        <v>1224</v>
      </c>
      <c r="H359" s="155">
        <v>5.72</v>
      </c>
      <c r="I359" s="156"/>
      <c r="L359" s="152"/>
      <c r="M359" s="157"/>
      <c r="T359" s="158"/>
      <c r="AT359" s="153" t="s">
        <v>156</v>
      </c>
      <c r="AU359" s="153" t="s">
        <v>82</v>
      </c>
      <c r="AV359" s="13" t="s">
        <v>82</v>
      </c>
      <c r="AW359" s="13" t="s">
        <v>33</v>
      </c>
      <c r="AX359" s="13" t="s">
        <v>80</v>
      </c>
      <c r="AY359" s="153" t="s">
        <v>142</v>
      </c>
    </row>
    <row r="360" spans="2:65" s="1" customFormat="1" ht="24.2" customHeight="1">
      <c r="B360" s="32"/>
      <c r="C360" s="127" t="s">
        <v>596</v>
      </c>
      <c r="D360" s="127" t="s">
        <v>145</v>
      </c>
      <c r="E360" s="128" t="s">
        <v>934</v>
      </c>
      <c r="F360" s="129" t="s">
        <v>935</v>
      </c>
      <c r="G360" s="130" t="s">
        <v>201</v>
      </c>
      <c r="H360" s="131">
        <v>10.6</v>
      </c>
      <c r="I360" s="132"/>
      <c r="J360" s="133">
        <f>ROUND(I360*H360,2)</f>
        <v>0</v>
      </c>
      <c r="K360" s="129" t="s">
        <v>149</v>
      </c>
      <c r="L360" s="32"/>
      <c r="M360" s="134" t="s">
        <v>19</v>
      </c>
      <c r="N360" s="135" t="s">
        <v>43</v>
      </c>
      <c r="P360" s="136">
        <f>O360*H360</f>
        <v>0</v>
      </c>
      <c r="Q360" s="136">
        <v>1.8000000000000001E-4</v>
      </c>
      <c r="R360" s="136">
        <f>Q360*H360</f>
        <v>1.908E-3</v>
      </c>
      <c r="S360" s="136">
        <v>0</v>
      </c>
      <c r="T360" s="137">
        <f>S360*H360</f>
        <v>0</v>
      </c>
      <c r="AR360" s="138" t="s">
        <v>272</v>
      </c>
      <c r="AT360" s="138" t="s">
        <v>145</v>
      </c>
      <c r="AU360" s="138" t="s">
        <v>82</v>
      </c>
      <c r="AY360" s="17" t="s">
        <v>142</v>
      </c>
      <c r="BE360" s="139">
        <f>IF(N360="základní",J360,0)</f>
        <v>0</v>
      </c>
      <c r="BF360" s="139">
        <f>IF(N360="snížená",J360,0)</f>
        <v>0</v>
      </c>
      <c r="BG360" s="139">
        <f>IF(N360="zákl. přenesená",J360,0)</f>
        <v>0</v>
      </c>
      <c r="BH360" s="139">
        <f>IF(N360="sníž. přenesená",J360,0)</f>
        <v>0</v>
      </c>
      <c r="BI360" s="139">
        <f>IF(N360="nulová",J360,0)</f>
        <v>0</v>
      </c>
      <c r="BJ360" s="17" t="s">
        <v>80</v>
      </c>
      <c r="BK360" s="139">
        <f>ROUND(I360*H360,2)</f>
        <v>0</v>
      </c>
      <c r="BL360" s="17" t="s">
        <v>272</v>
      </c>
      <c r="BM360" s="138" t="s">
        <v>1225</v>
      </c>
    </row>
    <row r="361" spans="2:65" s="1" customFormat="1" ht="19.5">
      <c r="B361" s="32"/>
      <c r="D361" s="140" t="s">
        <v>152</v>
      </c>
      <c r="F361" s="141" t="s">
        <v>937</v>
      </c>
      <c r="I361" s="142"/>
      <c r="L361" s="32"/>
      <c r="M361" s="143"/>
      <c r="T361" s="53"/>
      <c r="AT361" s="17" t="s">
        <v>152</v>
      </c>
      <c r="AU361" s="17" t="s">
        <v>82</v>
      </c>
    </row>
    <row r="362" spans="2:65" s="1" customFormat="1" ht="11.25">
      <c r="B362" s="32"/>
      <c r="D362" s="144" t="s">
        <v>154</v>
      </c>
      <c r="F362" s="145" t="s">
        <v>938</v>
      </c>
      <c r="I362" s="142"/>
      <c r="L362" s="32"/>
      <c r="M362" s="143"/>
      <c r="T362" s="53"/>
      <c r="AT362" s="17" t="s">
        <v>154</v>
      </c>
      <c r="AU362" s="17" t="s">
        <v>82</v>
      </c>
    </row>
    <row r="363" spans="2:65" s="12" customFormat="1" ht="11.25">
      <c r="B363" s="146"/>
      <c r="D363" s="140" t="s">
        <v>156</v>
      </c>
      <c r="E363" s="147" t="s">
        <v>19</v>
      </c>
      <c r="F363" s="148" t="s">
        <v>927</v>
      </c>
      <c r="H363" s="147" t="s">
        <v>19</v>
      </c>
      <c r="I363" s="149"/>
      <c r="L363" s="146"/>
      <c r="M363" s="150"/>
      <c r="T363" s="151"/>
      <c r="AT363" s="147" t="s">
        <v>156</v>
      </c>
      <c r="AU363" s="147" t="s">
        <v>82</v>
      </c>
      <c r="AV363" s="12" t="s">
        <v>80</v>
      </c>
      <c r="AW363" s="12" t="s">
        <v>33</v>
      </c>
      <c r="AX363" s="12" t="s">
        <v>72</v>
      </c>
      <c r="AY363" s="147" t="s">
        <v>142</v>
      </c>
    </row>
    <row r="364" spans="2:65" s="13" customFormat="1" ht="11.25">
      <c r="B364" s="152"/>
      <c r="D364" s="140" t="s">
        <v>156</v>
      </c>
      <c r="E364" s="153" t="s">
        <v>19</v>
      </c>
      <c r="F364" s="154" t="s">
        <v>1226</v>
      </c>
      <c r="H364" s="155">
        <v>5.6</v>
      </c>
      <c r="I364" s="156"/>
      <c r="L364" s="152"/>
      <c r="M364" s="157"/>
      <c r="T364" s="158"/>
      <c r="AT364" s="153" t="s">
        <v>156</v>
      </c>
      <c r="AU364" s="153" t="s">
        <v>82</v>
      </c>
      <c r="AV364" s="13" t="s">
        <v>82</v>
      </c>
      <c r="AW364" s="13" t="s">
        <v>33</v>
      </c>
      <c r="AX364" s="13" t="s">
        <v>72</v>
      </c>
      <c r="AY364" s="153" t="s">
        <v>142</v>
      </c>
    </row>
    <row r="365" spans="2:65" s="13" customFormat="1" ht="11.25">
      <c r="B365" s="152"/>
      <c r="D365" s="140" t="s">
        <v>156</v>
      </c>
      <c r="E365" s="153" t="s">
        <v>19</v>
      </c>
      <c r="F365" s="154" t="s">
        <v>940</v>
      </c>
      <c r="H365" s="155">
        <v>5</v>
      </c>
      <c r="I365" s="156"/>
      <c r="L365" s="152"/>
      <c r="M365" s="157"/>
      <c r="T365" s="158"/>
      <c r="AT365" s="153" t="s">
        <v>156</v>
      </c>
      <c r="AU365" s="153" t="s">
        <v>82</v>
      </c>
      <c r="AV365" s="13" t="s">
        <v>82</v>
      </c>
      <c r="AW365" s="13" t="s">
        <v>33</v>
      </c>
      <c r="AX365" s="13" t="s">
        <v>72</v>
      </c>
      <c r="AY365" s="153" t="s">
        <v>142</v>
      </c>
    </row>
    <row r="366" spans="2:65" s="14" customFormat="1" ht="11.25">
      <c r="B366" s="159"/>
      <c r="D366" s="140" t="s">
        <v>156</v>
      </c>
      <c r="E366" s="160" t="s">
        <v>19</v>
      </c>
      <c r="F366" s="161" t="s">
        <v>173</v>
      </c>
      <c r="H366" s="162">
        <v>10.6</v>
      </c>
      <c r="I366" s="163"/>
      <c r="L366" s="159"/>
      <c r="M366" s="164"/>
      <c r="T366" s="165"/>
      <c r="AT366" s="160" t="s">
        <v>156</v>
      </c>
      <c r="AU366" s="160" t="s">
        <v>82</v>
      </c>
      <c r="AV366" s="14" t="s">
        <v>150</v>
      </c>
      <c r="AW366" s="14" t="s">
        <v>33</v>
      </c>
      <c r="AX366" s="14" t="s">
        <v>80</v>
      </c>
      <c r="AY366" s="160" t="s">
        <v>142</v>
      </c>
    </row>
    <row r="367" spans="2:65" s="1" customFormat="1" ht="24.2" customHeight="1">
      <c r="B367" s="32"/>
      <c r="C367" s="166" t="s">
        <v>602</v>
      </c>
      <c r="D367" s="166" t="s">
        <v>174</v>
      </c>
      <c r="E367" s="167" t="s">
        <v>942</v>
      </c>
      <c r="F367" s="168" t="s">
        <v>943</v>
      </c>
      <c r="G367" s="169" t="s">
        <v>201</v>
      </c>
      <c r="H367" s="170">
        <v>11.13</v>
      </c>
      <c r="I367" s="171"/>
      <c r="J367" s="172">
        <f>ROUND(I367*H367,2)</f>
        <v>0</v>
      </c>
      <c r="K367" s="168" t="s">
        <v>149</v>
      </c>
      <c r="L367" s="173"/>
      <c r="M367" s="174" t="s">
        <v>19</v>
      </c>
      <c r="N367" s="175" t="s">
        <v>43</v>
      </c>
      <c r="P367" s="136">
        <f>O367*H367</f>
        <v>0</v>
      </c>
      <c r="Q367" s="136">
        <v>2.5999999999999998E-4</v>
      </c>
      <c r="R367" s="136">
        <f>Q367*H367</f>
        <v>2.8937999999999998E-3</v>
      </c>
      <c r="S367" s="136">
        <v>0</v>
      </c>
      <c r="T367" s="137">
        <f>S367*H367</f>
        <v>0</v>
      </c>
      <c r="AR367" s="138" t="s">
        <v>83</v>
      </c>
      <c r="AT367" s="138" t="s">
        <v>174</v>
      </c>
      <c r="AU367" s="138" t="s">
        <v>82</v>
      </c>
      <c r="AY367" s="17" t="s">
        <v>142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7" t="s">
        <v>80</v>
      </c>
      <c r="BK367" s="139">
        <f>ROUND(I367*H367,2)</f>
        <v>0</v>
      </c>
      <c r="BL367" s="17" t="s">
        <v>272</v>
      </c>
      <c r="BM367" s="138" t="s">
        <v>1227</v>
      </c>
    </row>
    <row r="368" spans="2:65" s="1" customFormat="1" ht="19.5">
      <c r="B368" s="32"/>
      <c r="D368" s="140" t="s">
        <v>152</v>
      </c>
      <c r="F368" s="141" t="s">
        <v>943</v>
      </c>
      <c r="I368" s="142"/>
      <c r="L368" s="32"/>
      <c r="M368" s="143"/>
      <c r="T368" s="53"/>
      <c r="AT368" s="17" t="s">
        <v>152</v>
      </c>
      <c r="AU368" s="17" t="s">
        <v>82</v>
      </c>
    </row>
    <row r="369" spans="2:65" s="13" customFormat="1" ht="11.25">
      <c r="B369" s="152"/>
      <c r="D369" s="140" t="s">
        <v>156</v>
      </c>
      <c r="F369" s="154" t="s">
        <v>1228</v>
      </c>
      <c r="H369" s="155">
        <v>11.13</v>
      </c>
      <c r="I369" s="156"/>
      <c r="L369" s="152"/>
      <c r="M369" s="157"/>
      <c r="T369" s="158"/>
      <c r="AT369" s="153" t="s">
        <v>156</v>
      </c>
      <c r="AU369" s="153" t="s">
        <v>82</v>
      </c>
      <c r="AV369" s="13" t="s">
        <v>82</v>
      </c>
      <c r="AW369" s="13" t="s">
        <v>4</v>
      </c>
      <c r="AX369" s="13" t="s">
        <v>80</v>
      </c>
      <c r="AY369" s="153" t="s">
        <v>142</v>
      </c>
    </row>
    <row r="370" spans="2:65" s="1" customFormat="1" ht="24.2" customHeight="1">
      <c r="B370" s="32"/>
      <c r="C370" s="127" t="s">
        <v>606</v>
      </c>
      <c r="D370" s="127" t="s">
        <v>145</v>
      </c>
      <c r="E370" s="128" t="s">
        <v>947</v>
      </c>
      <c r="F370" s="129" t="s">
        <v>948</v>
      </c>
      <c r="G370" s="130" t="s">
        <v>191</v>
      </c>
      <c r="H370" s="131">
        <v>5.2</v>
      </c>
      <c r="I370" s="132"/>
      <c r="J370" s="133">
        <f>ROUND(I370*H370,2)</f>
        <v>0</v>
      </c>
      <c r="K370" s="129" t="s">
        <v>149</v>
      </c>
      <c r="L370" s="32"/>
      <c r="M370" s="134" t="s">
        <v>19</v>
      </c>
      <c r="N370" s="135" t="s">
        <v>43</v>
      </c>
      <c r="P370" s="136">
        <f>O370*H370</f>
        <v>0</v>
      </c>
      <c r="Q370" s="136">
        <v>5.0000000000000002E-5</v>
      </c>
      <c r="R370" s="136">
        <f>Q370*H370</f>
        <v>2.6000000000000003E-4</v>
      </c>
      <c r="S370" s="136">
        <v>0</v>
      </c>
      <c r="T370" s="137">
        <f>S370*H370</f>
        <v>0</v>
      </c>
      <c r="AR370" s="138" t="s">
        <v>272</v>
      </c>
      <c r="AT370" s="138" t="s">
        <v>145</v>
      </c>
      <c r="AU370" s="138" t="s">
        <v>82</v>
      </c>
      <c r="AY370" s="17" t="s">
        <v>142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7" t="s">
        <v>80</v>
      </c>
      <c r="BK370" s="139">
        <f>ROUND(I370*H370,2)</f>
        <v>0</v>
      </c>
      <c r="BL370" s="17" t="s">
        <v>272</v>
      </c>
      <c r="BM370" s="138" t="s">
        <v>1229</v>
      </c>
    </row>
    <row r="371" spans="2:65" s="1" customFormat="1" ht="19.5">
      <c r="B371" s="32"/>
      <c r="D371" s="140" t="s">
        <v>152</v>
      </c>
      <c r="F371" s="141" t="s">
        <v>950</v>
      </c>
      <c r="I371" s="142"/>
      <c r="L371" s="32"/>
      <c r="M371" s="143"/>
      <c r="T371" s="53"/>
      <c r="AT371" s="17" t="s">
        <v>152</v>
      </c>
      <c r="AU371" s="17" t="s">
        <v>82</v>
      </c>
    </row>
    <row r="372" spans="2:65" s="1" customFormat="1" ht="11.25">
      <c r="B372" s="32"/>
      <c r="D372" s="144" t="s">
        <v>154</v>
      </c>
      <c r="F372" s="145" t="s">
        <v>951</v>
      </c>
      <c r="I372" s="142"/>
      <c r="L372" s="32"/>
      <c r="M372" s="143"/>
      <c r="T372" s="53"/>
      <c r="AT372" s="17" t="s">
        <v>154</v>
      </c>
      <c r="AU372" s="17" t="s">
        <v>82</v>
      </c>
    </row>
    <row r="373" spans="2:65" s="1" customFormat="1" ht="24.2" customHeight="1">
      <c r="B373" s="32"/>
      <c r="C373" s="127" t="s">
        <v>610</v>
      </c>
      <c r="D373" s="127" t="s">
        <v>145</v>
      </c>
      <c r="E373" s="128" t="s">
        <v>953</v>
      </c>
      <c r="F373" s="129" t="s">
        <v>954</v>
      </c>
      <c r="G373" s="130" t="s">
        <v>167</v>
      </c>
      <c r="H373" s="131">
        <v>0.13</v>
      </c>
      <c r="I373" s="132"/>
      <c r="J373" s="133">
        <f>ROUND(I373*H373,2)</f>
        <v>0</v>
      </c>
      <c r="K373" s="129" t="s">
        <v>149</v>
      </c>
      <c r="L373" s="32"/>
      <c r="M373" s="134" t="s">
        <v>19</v>
      </c>
      <c r="N373" s="135" t="s">
        <v>43</v>
      </c>
      <c r="P373" s="136">
        <f>O373*H373</f>
        <v>0</v>
      </c>
      <c r="Q373" s="136">
        <v>0</v>
      </c>
      <c r="R373" s="136">
        <f>Q373*H373</f>
        <v>0</v>
      </c>
      <c r="S373" s="136">
        <v>0</v>
      </c>
      <c r="T373" s="137">
        <f>S373*H373</f>
        <v>0</v>
      </c>
      <c r="AR373" s="138" t="s">
        <v>272</v>
      </c>
      <c r="AT373" s="138" t="s">
        <v>145</v>
      </c>
      <c r="AU373" s="138" t="s">
        <v>82</v>
      </c>
      <c r="AY373" s="17" t="s">
        <v>142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7" t="s">
        <v>80</v>
      </c>
      <c r="BK373" s="139">
        <f>ROUND(I373*H373,2)</f>
        <v>0</v>
      </c>
      <c r="BL373" s="17" t="s">
        <v>272</v>
      </c>
      <c r="BM373" s="138" t="s">
        <v>1230</v>
      </c>
    </row>
    <row r="374" spans="2:65" s="1" customFormat="1" ht="29.25">
      <c r="B374" s="32"/>
      <c r="D374" s="140" t="s">
        <v>152</v>
      </c>
      <c r="F374" s="141" t="s">
        <v>956</v>
      </c>
      <c r="I374" s="142"/>
      <c r="L374" s="32"/>
      <c r="M374" s="143"/>
      <c r="T374" s="53"/>
      <c r="AT374" s="17" t="s">
        <v>152</v>
      </c>
      <c r="AU374" s="17" t="s">
        <v>82</v>
      </c>
    </row>
    <row r="375" spans="2:65" s="1" customFormat="1" ht="11.25">
      <c r="B375" s="32"/>
      <c r="D375" s="144" t="s">
        <v>154</v>
      </c>
      <c r="F375" s="145" t="s">
        <v>957</v>
      </c>
      <c r="I375" s="142"/>
      <c r="L375" s="32"/>
      <c r="M375" s="143"/>
      <c r="T375" s="53"/>
      <c r="AT375" s="17" t="s">
        <v>154</v>
      </c>
      <c r="AU375" s="17" t="s">
        <v>82</v>
      </c>
    </row>
    <row r="376" spans="2:65" s="11" customFormat="1" ht="22.9" customHeight="1">
      <c r="B376" s="115"/>
      <c r="D376" s="116" t="s">
        <v>71</v>
      </c>
      <c r="E376" s="125" t="s">
        <v>997</v>
      </c>
      <c r="F376" s="125" t="s">
        <v>998</v>
      </c>
      <c r="I376" s="118"/>
      <c r="J376" s="126">
        <f>BK376</f>
        <v>0</v>
      </c>
      <c r="L376" s="115"/>
      <c r="M376" s="120"/>
      <c r="P376" s="121">
        <f>SUM(P377:P403)</f>
        <v>0</v>
      </c>
      <c r="R376" s="121">
        <f>SUM(R377:R403)</f>
        <v>0.27230690000000002</v>
      </c>
      <c r="T376" s="122">
        <f>SUM(T377:T403)</f>
        <v>5.3057899999999998E-2</v>
      </c>
      <c r="AR376" s="116" t="s">
        <v>82</v>
      </c>
      <c r="AT376" s="123" t="s">
        <v>71</v>
      </c>
      <c r="AU376" s="123" t="s">
        <v>80</v>
      </c>
      <c r="AY376" s="116" t="s">
        <v>142</v>
      </c>
      <c r="BK376" s="124">
        <f>SUM(BK377:BK403)</f>
        <v>0</v>
      </c>
    </row>
    <row r="377" spans="2:65" s="1" customFormat="1" ht="16.5" customHeight="1">
      <c r="B377" s="32"/>
      <c r="C377" s="127" t="s">
        <v>616</v>
      </c>
      <c r="D377" s="127" t="s">
        <v>145</v>
      </c>
      <c r="E377" s="128" t="s">
        <v>1000</v>
      </c>
      <c r="F377" s="129" t="s">
        <v>1001</v>
      </c>
      <c r="G377" s="130" t="s">
        <v>191</v>
      </c>
      <c r="H377" s="131">
        <v>164.87</v>
      </c>
      <c r="I377" s="132"/>
      <c r="J377" s="133">
        <f>ROUND(I377*H377,2)</f>
        <v>0</v>
      </c>
      <c r="K377" s="129" t="s">
        <v>149</v>
      </c>
      <c r="L377" s="32"/>
      <c r="M377" s="134" t="s">
        <v>19</v>
      </c>
      <c r="N377" s="135" t="s">
        <v>43</v>
      </c>
      <c r="P377" s="136">
        <f>O377*H377</f>
        <v>0</v>
      </c>
      <c r="Q377" s="136">
        <v>1E-3</v>
      </c>
      <c r="R377" s="136">
        <f>Q377*H377</f>
        <v>0.16487000000000002</v>
      </c>
      <c r="S377" s="136">
        <v>3.1E-4</v>
      </c>
      <c r="T377" s="137">
        <f>S377*H377</f>
        <v>5.1109700000000001E-2</v>
      </c>
      <c r="AR377" s="138" t="s">
        <v>272</v>
      </c>
      <c r="AT377" s="138" t="s">
        <v>145</v>
      </c>
      <c r="AU377" s="138" t="s">
        <v>82</v>
      </c>
      <c r="AY377" s="17" t="s">
        <v>142</v>
      </c>
      <c r="BE377" s="139">
        <f>IF(N377="základní",J377,0)</f>
        <v>0</v>
      </c>
      <c r="BF377" s="139">
        <f>IF(N377="snížená",J377,0)</f>
        <v>0</v>
      </c>
      <c r="BG377" s="139">
        <f>IF(N377="zákl. přenesená",J377,0)</f>
        <v>0</v>
      </c>
      <c r="BH377" s="139">
        <f>IF(N377="sníž. přenesená",J377,0)</f>
        <v>0</v>
      </c>
      <c r="BI377" s="139">
        <f>IF(N377="nulová",J377,0)</f>
        <v>0</v>
      </c>
      <c r="BJ377" s="17" t="s">
        <v>80</v>
      </c>
      <c r="BK377" s="139">
        <f>ROUND(I377*H377,2)</f>
        <v>0</v>
      </c>
      <c r="BL377" s="17" t="s">
        <v>272</v>
      </c>
      <c r="BM377" s="138" t="s">
        <v>1231</v>
      </c>
    </row>
    <row r="378" spans="2:65" s="1" customFormat="1" ht="11.25">
      <c r="B378" s="32"/>
      <c r="D378" s="140" t="s">
        <v>152</v>
      </c>
      <c r="F378" s="141" t="s">
        <v>1003</v>
      </c>
      <c r="I378" s="142"/>
      <c r="L378" s="32"/>
      <c r="M378" s="143"/>
      <c r="T378" s="53"/>
      <c r="AT378" s="17" t="s">
        <v>152</v>
      </c>
      <c r="AU378" s="17" t="s">
        <v>82</v>
      </c>
    </row>
    <row r="379" spans="2:65" s="1" customFormat="1" ht="11.25">
      <c r="B379" s="32"/>
      <c r="D379" s="144" t="s">
        <v>154</v>
      </c>
      <c r="F379" s="145" t="s">
        <v>1004</v>
      </c>
      <c r="I379" s="142"/>
      <c r="L379" s="32"/>
      <c r="M379" s="143"/>
      <c r="T379" s="53"/>
      <c r="AT379" s="17" t="s">
        <v>154</v>
      </c>
      <c r="AU379" s="17" t="s">
        <v>82</v>
      </c>
    </row>
    <row r="380" spans="2:65" s="1" customFormat="1" ht="16.5" customHeight="1">
      <c r="B380" s="32"/>
      <c r="C380" s="127" t="s">
        <v>622</v>
      </c>
      <c r="D380" s="127" t="s">
        <v>145</v>
      </c>
      <c r="E380" s="128" t="s">
        <v>1006</v>
      </c>
      <c r="F380" s="129" t="s">
        <v>1007</v>
      </c>
      <c r="G380" s="130" t="s">
        <v>191</v>
      </c>
      <c r="H380" s="131">
        <v>64.94</v>
      </c>
      <c r="I380" s="132"/>
      <c r="J380" s="133">
        <f>ROUND(I380*H380,2)</f>
        <v>0</v>
      </c>
      <c r="K380" s="129" t="s">
        <v>149</v>
      </c>
      <c r="L380" s="32"/>
      <c r="M380" s="134" t="s">
        <v>19</v>
      </c>
      <c r="N380" s="135" t="s">
        <v>43</v>
      </c>
      <c r="P380" s="136">
        <f>O380*H380</f>
        <v>0</v>
      </c>
      <c r="Q380" s="136">
        <v>0</v>
      </c>
      <c r="R380" s="136">
        <f>Q380*H380</f>
        <v>0</v>
      </c>
      <c r="S380" s="136">
        <v>3.0000000000000001E-5</v>
      </c>
      <c r="T380" s="137">
        <f>S380*H380</f>
        <v>1.9482E-3</v>
      </c>
      <c r="AR380" s="138" t="s">
        <v>272</v>
      </c>
      <c r="AT380" s="138" t="s">
        <v>145</v>
      </c>
      <c r="AU380" s="138" t="s">
        <v>82</v>
      </c>
      <c r="AY380" s="17" t="s">
        <v>142</v>
      </c>
      <c r="BE380" s="139">
        <f>IF(N380="základní",J380,0)</f>
        <v>0</v>
      </c>
      <c r="BF380" s="139">
        <f>IF(N380="snížená",J380,0)</f>
        <v>0</v>
      </c>
      <c r="BG380" s="139">
        <f>IF(N380="zákl. přenesená",J380,0)</f>
        <v>0</v>
      </c>
      <c r="BH380" s="139">
        <f>IF(N380="sníž. přenesená",J380,0)</f>
        <v>0</v>
      </c>
      <c r="BI380" s="139">
        <f>IF(N380="nulová",J380,0)</f>
        <v>0</v>
      </c>
      <c r="BJ380" s="17" t="s">
        <v>80</v>
      </c>
      <c r="BK380" s="139">
        <f>ROUND(I380*H380,2)</f>
        <v>0</v>
      </c>
      <c r="BL380" s="17" t="s">
        <v>272</v>
      </c>
      <c r="BM380" s="138" t="s">
        <v>1232</v>
      </c>
    </row>
    <row r="381" spans="2:65" s="1" customFormat="1" ht="19.5">
      <c r="B381" s="32"/>
      <c r="D381" s="140" t="s">
        <v>152</v>
      </c>
      <c r="F381" s="141" t="s">
        <v>1009</v>
      </c>
      <c r="I381" s="142"/>
      <c r="L381" s="32"/>
      <c r="M381" s="143"/>
      <c r="T381" s="53"/>
      <c r="AT381" s="17" t="s">
        <v>152</v>
      </c>
      <c r="AU381" s="17" t="s">
        <v>82</v>
      </c>
    </row>
    <row r="382" spans="2:65" s="1" customFormat="1" ht="11.25">
      <c r="B382" s="32"/>
      <c r="D382" s="144" t="s">
        <v>154</v>
      </c>
      <c r="F382" s="145" t="s">
        <v>1010</v>
      </c>
      <c r="I382" s="142"/>
      <c r="L382" s="32"/>
      <c r="M382" s="143"/>
      <c r="T382" s="53"/>
      <c r="AT382" s="17" t="s">
        <v>154</v>
      </c>
      <c r="AU382" s="17" t="s">
        <v>82</v>
      </c>
    </row>
    <row r="383" spans="2:65" s="12" customFormat="1" ht="11.25">
      <c r="B383" s="146"/>
      <c r="D383" s="140" t="s">
        <v>156</v>
      </c>
      <c r="E383" s="147" t="s">
        <v>19</v>
      </c>
      <c r="F383" s="148" t="s">
        <v>195</v>
      </c>
      <c r="H383" s="147" t="s">
        <v>19</v>
      </c>
      <c r="I383" s="149"/>
      <c r="L383" s="146"/>
      <c r="M383" s="150"/>
      <c r="T383" s="151"/>
      <c r="AT383" s="147" t="s">
        <v>156</v>
      </c>
      <c r="AU383" s="147" t="s">
        <v>82</v>
      </c>
      <c r="AV383" s="12" t="s">
        <v>80</v>
      </c>
      <c r="AW383" s="12" t="s">
        <v>33</v>
      </c>
      <c r="AX383" s="12" t="s">
        <v>72</v>
      </c>
      <c r="AY383" s="147" t="s">
        <v>142</v>
      </c>
    </row>
    <row r="384" spans="2:65" s="13" customFormat="1" ht="11.25">
      <c r="B384" s="152"/>
      <c r="D384" s="140" t="s">
        <v>156</v>
      </c>
      <c r="E384" s="153" t="s">
        <v>19</v>
      </c>
      <c r="F384" s="154" t="s">
        <v>1077</v>
      </c>
      <c r="H384" s="155">
        <v>37.17</v>
      </c>
      <c r="I384" s="156"/>
      <c r="L384" s="152"/>
      <c r="M384" s="157"/>
      <c r="T384" s="158"/>
      <c r="AT384" s="153" t="s">
        <v>156</v>
      </c>
      <c r="AU384" s="153" t="s">
        <v>82</v>
      </c>
      <c r="AV384" s="13" t="s">
        <v>82</v>
      </c>
      <c r="AW384" s="13" t="s">
        <v>33</v>
      </c>
      <c r="AX384" s="13" t="s">
        <v>72</v>
      </c>
      <c r="AY384" s="153" t="s">
        <v>142</v>
      </c>
    </row>
    <row r="385" spans="2:65" s="12" customFormat="1" ht="11.25">
      <c r="B385" s="146"/>
      <c r="D385" s="140" t="s">
        <v>156</v>
      </c>
      <c r="E385" s="147" t="s">
        <v>19</v>
      </c>
      <c r="F385" s="148" t="s">
        <v>1078</v>
      </c>
      <c r="H385" s="147" t="s">
        <v>19</v>
      </c>
      <c r="I385" s="149"/>
      <c r="L385" s="146"/>
      <c r="M385" s="150"/>
      <c r="T385" s="151"/>
      <c r="AT385" s="147" t="s">
        <v>156</v>
      </c>
      <c r="AU385" s="147" t="s">
        <v>82</v>
      </c>
      <c r="AV385" s="12" t="s">
        <v>80</v>
      </c>
      <c r="AW385" s="12" t="s">
        <v>33</v>
      </c>
      <c r="AX385" s="12" t="s">
        <v>72</v>
      </c>
      <c r="AY385" s="147" t="s">
        <v>142</v>
      </c>
    </row>
    <row r="386" spans="2:65" s="13" customFormat="1" ht="11.25">
      <c r="B386" s="152"/>
      <c r="D386" s="140" t="s">
        <v>156</v>
      </c>
      <c r="E386" s="153" t="s">
        <v>19</v>
      </c>
      <c r="F386" s="154" t="s">
        <v>1079</v>
      </c>
      <c r="H386" s="155">
        <v>27.77</v>
      </c>
      <c r="I386" s="156"/>
      <c r="L386" s="152"/>
      <c r="M386" s="157"/>
      <c r="T386" s="158"/>
      <c r="AT386" s="153" t="s">
        <v>156</v>
      </c>
      <c r="AU386" s="153" t="s">
        <v>82</v>
      </c>
      <c r="AV386" s="13" t="s">
        <v>82</v>
      </c>
      <c r="AW386" s="13" t="s">
        <v>33</v>
      </c>
      <c r="AX386" s="13" t="s">
        <v>72</v>
      </c>
      <c r="AY386" s="153" t="s">
        <v>142</v>
      </c>
    </row>
    <row r="387" spans="2:65" s="14" customFormat="1" ht="11.25">
      <c r="B387" s="159"/>
      <c r="D387" s="140" t="s">
        <v>156</v>
      </c>
      <c r="E387" s="160" t="s">
        <v>19</v>
      </c>
      <c r="F387" s="161" t="s">
        <v>173</v>
      </c>
      <c r="H387" s="162">
        <v>64.94</v>
      </c>
      <c r="I387" s="163"/>
      <c r="L387" s="159"/>
      <c r="M387" s="164"/>
      <c r="T387" s="165"/>
      <c r="AT387" s="160" t="s">
        <v>156</v>
      </c>
      <c r="AU387" s="160" t="s">
        <v>82</v>
      </c>
      <c r="AV387" s="14" t="s">
        <v>150</v>
      </c>
      <c r="AW387" s="14" t="s">
        <v>33</v>
      </c>
      <c r="AX387" s="14" t="s">
        <v>80</v>
      </c>
      <c r="AY387" s="160" t="s">
        <v>142</v>
      </c>
    </row>
    <row r="388" spans="2:65" s="1" customFormat="1" ht="16.5" customHeight="1">
      <c r="B388" s="32"/>
      <c r="C388" s="166" t="s">
        <v>630</v>
      </c>
      <c r="D388" s="166" t="s">
        <v>174</v>
      </c>
      <c r="E388" s="167" t="s">
        <v>1012</v>
      </c>
      <c r="F388" s="168" t="s">
        <v>1013</v>
      </c>
      <c r="G388" s="169" t="s">
        <v>191</v>
      </c>
      <c r="H388" s="170">
        <v>71.433999999999997</v>
      </c>
      <c r="I388" s="171"/>
      <c r="J388" s="172">
        <f>ROUND(I388*H388,2)</f>
        <v>0</v>
      </c>
      <c r="K388" s="168" t="s">
        <v>149</v>
      </c>
      <c r="L388" s="173"/>
      <c r="M388" s="174" t="s">
        <v>19</v>
      </c>
      <c r="N388" s="175" t="s">
        <v>43</v>
      </c>
      <c r="P388" s="136">
        <f>O388*H388</f>
        <v>0</v>
      </c>
      <c r="Q388" s="136">
        <v>3.5E-4</v>
      </c>
      <c r="R388" s="136">
        <f>Q388*H388</f>
        <v>2.5001900000000001E-2</v>
      </c>
      <c r="S388" s="136">
        <v>0</v>
      </c>
      <c r="T388" s="137">
        <f>S388*H388</f>
        <v>0</v>
      </c>
      <c r="AR388" s="138" t="s">
        <v>83</v>
      </c>
      <c r="AT388" s="138" t="s">
        <v>174</v>
      </c>
      <c r="AU388" s="138" t="s">
        <v>82</v>
      </c>
      <c r="AY388" s="17" t="s">
        <v>142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17" t="s">
        <v>80</v>
      </c>
      <c r="BK388" s="139">
        <f>ROUND(I388*H388,2)</f>
        <v>0</v>
      </c>
      <c r="BL388" s="17" t="s">
        <v>272</v>
      </c>
      <c r="BM388" s="138" t="s">
        <v>1233</v>
      </c>
    </row>
    <row r="389" spans="2:65" s="1" customFormat="1" ht="11.25">
      <c r="B389" s="32"/>
      <c r="D389" s="140" t="s">
        <v>152</v>
      </c>
      <c r="F389" s="141" t="s">
        <v>1013</v>
      </c>
      <c r="I389" s="142"/>
      <c r="L389" s="32"/>
      <c r="M389" s="143"/>
      <c r="T389" s="53"/>
      <c r="AT389" s="17" t="s">
        <v>152</v>
      </c>
      <c r="AU389" s="17" t="s">
        <v>82</v>
      </c>
    </row>
    <row r="390" spans="2:65" s="13" customFormat="1" ht="11.25">
      <c r="B390" s="152"/>
      <c r="D390" s="140" t="s">
        <v>156</v>
      </c>
      <c r="E390" s="153" t="s">
        <v>19</v>
      </c>
      <c r="F390" s="154" t="s">
        <v>1211</v>
      </c>
      <c r="H390" s="155">
        <v>71.433999999999997</v>
      </c>
      <c r="I390" s="156"/>
      <c r="L390" s="152"/>
      <c r="M390" s="157"/>
      <c r="T390" s="158"/>
      <c r="AT390" s="153" t="s">
        <v>156</v>
      </c>
      <c r="AU390" s="153" t="s">
        <v>82</v>
      </c>
      <c r="AV390" s="13" t="s">
        <v>82</v>
      </c>
      <c r="AW390" s="13" t="s">
        <v>33</v>
      </c>
      <c r="AX390" s="13" t="s">
        <v>80</v>
      </c>
      <c r="AY390" s="153" t="s">
        <v>142</v>
      </c>
    </row>
    <row r="391" spans="2:65" s="1" customFormat="1" ht="24.2" customHeight="1">
      <c r="B391" s="32"/>
      <c r="C391" s="127" t="s">
        <v>636</v>
      </c>
      <c r="D391" s="127" t="s">
        <v>145</v>
      </c>
      <c r="E391" s="128" t="s">
        <v>1016</v>
      </c>
      <c r="F391" s="129" t="s">
        <v>1017</v>
      </c>
      <c r="G391" s="130" t="s">
        <v>191</v>
      </c>
      <c r="H391" s="131">
        <v>164.87</v>
      </c>
      <c r="I391" s="132"/>
      <c r="J391" s="133">
        <f>ROUND(I391*H391,2)</f>
        <v>0</v>
      </c>
      <c r="K391" s="129" t="s">
        <v>149</v>
      </c>
      <c r="L391" s="32"/>
      <c r="M391" s="134" t="s">
        <v>19</v>
      </c>
      <c r="N391" s="135" t="s">
        <v>43</v>
      </c>
      <c r="P391" s="136">
        <f>O391*H391</f>
        <v>0</v>
      </c>
      <c r="Q391" s="136">
        <v>2.1000000000000001E-4</v>
      </c>
      <c r="R391" s="136">
        <f>Q391*H391</f>
        <v>3.4622699999999999E-2</v>
      </c>
      <c r="S391" s="136">
        <v>0</v>
      </c>
      <c r="T391" s="137">
        <f>S391*H391</f>
        <v>0</v>
      </c>
      <c r="AR391" s="138" t="s">
        <v>272</v>
      </c>
      <c r="AT391" s="138" t="s">
        <v>145</v>
      </c>
      <c r="AU391" s="138" t="s">
        <v>82</v>
      </c>
      <c r="AY391" s="17" t="s">
        <v>142</v>
      </c>
      <c r="BE391" s="139">
        <f>IF(N391="základní",J391,0)</f>
        <v>0</v>
      </c>
      <c r="BF391" s="139">
        <f>IF(N391="snížená",J391,0)</f>
        <v>0</v>
      </c>
      <c r="BG391" s="139">
        <f>IF(N391="zákl. přenesená",J391,0)</f>
        <v>0</v>
      </c>
      <c r="BH391" s="139">
        <f>IF(N391="sníž. přenesená",J391,0)</f>
        <v>0</v>
      </c>
      <c r="BI391" s="139">
        <f>IF(N391="nulová",J391,0)</f>
        <v>0</v>
      </c>
      <c r="BJ391" s="17" t="s">
        <v>80</v>
      </c>
      <c r="BK391" s="139">
        <f>ROUND(I391*H391,2)</f>
        <v>0</v>
      </c>
      <c r="BL391" s="17" t="s">
        <v>272</v>
      </c>
      <c r="BM391" s="138" t="s">
        <v>1234</v>
      </c>
    </row>
    <row r="392" spans="2:65" s="1" customFormat="1" ht="19.5">
      <c r="B392" s="32"/>
      <c r="D392" s="140" t="s">
        <v>152</v>
      </c>
      <c r="F392" s="141" t="s">
        <v>1019</v>
      </c>
      <c r="I392" s="142"/>
      <c r="L392" s="32"/>
      <c r="M392" s="143"/>
      <c r="T392" s="53"/>
      <c r="AT392" s="17" t="s">
        <v>152</v>
      </c>
      <c r="AU392" s="17" t="s">
        <v>82</v>
      </c>
    </row>
    <row r="393" spans="2:65" s="1" customFormat="1" ht="11.25">
      <c r="B393" s="32"/>
      <c r="D393" s="144" t="s">
        <v>154</v>
      </c>
      <c r="F393" s="145" t="s">
        <v>1020</v>
      </c>
      <c r="I393" s="142"/>
      <c r="L393" s="32"/>
      <c r="M393" s="143"/>
      <c r="T393" s="53"/>
      <c r="AT393" s="17" t="s">
        <v>154</v>
      </c>
      <c r="AU393" s="17" t="s">
        <v>82</v>
      </c>
    </row>
    <row r="394" spans="2:65" s="1" customFormat="1" ht="33" customHeight="1">
      <c r="B394" s="32"/>
      <c r="C394" s="127" t="s">
        <v>642</v>
      </c>
      <c r="D394" s="127" t="s">
        <v>145</v>
      </c>
      <c r="E394" s="128" t="s">
        <v>1022</v>
      </c>
      <c r="F394" s="129" t="s">
        <v>1023</v>
      </c>
      <c r="G394" s="130" t="s">
        <v>191</v>
      </c>
      <c r="H394" s="131">
        <v>164.87</v>
      </c>
      <c r="I394" s="132"/>
      <c r="J394" s="133">
        <f>ROUND(I394*H394,2)</f>
        <v>0</v>
      </c>
      <c r="K394" s="129" t="s">
        <v>149</v>
      </c>
      <c r="L394" s="32"/>
      <c r="M394" s="134" t="s">
        <v>19</v>
      </c>
      <c r="N394" s="135" t="s">
        <v>43</v>
      </c>
      <c r="P394" s="136">
        <f>O394*H394</f>
        <v>0</v>
      </c>
      <c r="Q394" s="136">
        <v>2.9E-4</v>
      </c>
      <c r="R394" s="136">
        <f>Q394*H394</f>
        <v>4.7812300000000002E-2</v>
      </c>
      <c r="S394" s="136">
        <v>0</v>
      </c>
      <c r="T394" s="137">
        <f>S394*H394</f>
        <v>0</v>
      </c>
      <c r="AR394" s="138" t="s">
        <v>272</v>
      </c>
      <c r="AT394" s="138" t="s">
        <v>145</v>
      </c>
      <c r="AU394" s="138" t="s">
        <v>82</v>
      </c>
      <c r="AY394" s="17" t="s">
        <v>142</v>
      </c>
      <c r="BE394" s="139">
        <f>IF(N394="základní",J394,0)</f>
        <v>0</v>
      </c>
      <c r="BF394" s="139">
        <f>IF(N394="snížená",J394,0)</f>
        <v>0</v>
      </c>
      <c r="BG394" s="139">
        <f>IF(N394="zákl. přenesená",J394,0)</f>
        <v>0</v>
      </c>
      <c r="BH394" s="139">
        <f>IF(N394="sníž. přenesená",J394,0)</f>
        <v>0</v>
      </c>
      <c r="BI394" s="139">
        <f>IF(N394="nulová",J394,0)</f>
        <v>0</v>
      </c>
      <c r="BJ394" s="17" t="s">
        <v>80</v>
      </c>
      <c r="BK394" s="139">
        <f>ROUND(I394*H394,2)</f>
        <v>0</v>
      </c>
      <c r="BL394" s="17" t="s">
        <v>272</v>
      </c>
      <c r="BM394" s="138" t="s">
        <v>1235</v>
      </c>
    </row>
    <row r="395" spans="2:65" s="1" customFormat="1" ht="29.25">
      <c r="B395" s="32"/>
      <c r="D395" s="140" t="s">
        <v>152</v>
      </c>
      <c r="F395" s="141" t="s">
        <v>1025</v>
      </c>
      <c r="I395" s="142"/>
      <c r="L395" s="32"/>
      <c r="M395" s="143"/>
      <c r="T395" s="53"/>
      <c r="AT395" s="17" t="s">
        <v>152</v>
      </c>
      <c r="AU395" s="17" t="s">
        <v>82</v>
      </c>
    </row>
    <row r="396" spans="2:65" s="1" customFormat="1" ht="11.25">
      <c r="B396" s="32"/>
      <c r="D396" s="144" t="s">
        <v>154</v>
      </c>
      <c r="F396" s="145" t="s">
        <v>1026</v>
      </c>
      <c r="I396" s="142"/>
      <c r="L396" s="32"/>
      <c r="M396" s="143"/>
      <c r="T396" s="53"/>
      <c r="AT396" s="17" t="s">
        <v>154</v>
      </c>
      <c r="AU396" s="17" t="s">
        <v>82</v>
      </c>
    </row>
    <row r="397" spans="2:65" s="12" customFormat="1" ht="11.25">
      <c r="B397" s="146"/>
      <c r="D397" s="140" t="s">
        <v>156</v>
      </c>
      <c r="E397" s="147" t="s">
        <v>19</v>
      </c>
      <c r="F397" s="148" t="s">
        <v>195</v>
      </c>
      <c r="H397" s="147" t="s">
        <v>19</v>
      </c>
      <c r="I397" s="149"/>
      <c r="L397" s="146"/>
      <c r="M397" s="150"/>
      <c r="T397" s="151"/>
      <c r="AT397" s="147" t="s">
        <v>156</v>
      </c>
      <c r="AU397" s="147" t="s">
        <v>82</v>
      </c>
      <c r="AV397" s="12" t="s">
        <v>80</v>
      </c>
      <c r="AW397" s="12" t="s">
        <v>33</v>
      </c>
      <c r="AX397" s="12" t="s">
        <v>72</v>
      </c>
      <c r="AY397" s="147" t="s">
        <v>142</v>
      </c>
    </row>
    <row r="398" spans="2:65" s="13" customFormat="1" ht="11.25">
      <c r="B398" s="152"/>
      <c r="D398" s="140" t="s">
        <v>156</v>
      </c>
      <c r="E398" s="153" t="s">
        <v>19</v>
      </c>
      <c r="F398" s="154" t="s">
        <v>1096</v>
      </c>
      <c r="H398" s="155">
        <v>72.900000000000006</v>
      </c>
      <c r="I398" s="156"/>
      <c r="L398" s="152"/>
      <c r="M398" s="157"/>
      <c r="T398" s="158"/>
      <c r="AT398" s="153" t="s">
        <v>156</v>
      </c>
      <c r="AU398" s="153" t="s">
        <v>82</v>
      </c>
      <c r="AV398" s="13" t="s">
        <v>82</v>
      </c>
      <c r="AW398" s="13" t="s">
        <v>33</v>
      </c>
      <c r="AX398" s="13" t="s">
        <v>72</v>
      </c>
      <c r="AY398" s="153" t="s">
        <v>142</v>
      </c>
    </row>
    <row r="399" spans="2:65" s="12" customFormat="1" ht="11.25">
      <c r="B399" s="146"/>
      <c r="D399" s="140" t="s">
        <v>156</v>
      </c>
      <c r="E399" s="147" t="s">
        <v>19</v>
      </c>
      <c r="F399" s="148" t="s">
        <v>1078</v>
      </c>
      <c r="H399" s="147" t="s">
        <v>19</v>
      </c>
      <c r="I399" s="149"/>
      <c r="L399" s="146"/>
      <c r="M399" s="150"/>
      <c r="T399" s="151"/>
      <c r="AT399" s="147" t="s">
        <v>156</v>
      </c>
      <c r="AU399" s="147" t="s">
        <v>82</v>
      </c>
      <c r="AV399" s="12" t="s">
        <v>80</v>
      </c>
      <c r="AW399" s="12" t="s">
        <v>33</v>
      </c>
      <c r="AX399" s="12" t="s">
        <v>72</v>
      </c>
      <c r="AY399" s="147" t="s">
        <v>142</v>
      </c>
    </row>
    <row r="400" spans="2:65" s="13" customFormat="1" ht="11.25">
      <c r="B400" s="152"/>
      <c r="D400" s="140" t="s">
        <v>156</v>
      </c>
      <c r="E400" s="153" t="s">
        <v>19</v>
      </c>
      <c r="F400" s="154" t="s">
        <v>1097</v>
      </c>
      <c r="H400" s="155">
        <v>64.2</v>
      </c>
      <c r="I400" s="156"/>
      <c r="L400" s="152"/>
      <c r="M400" s="157"/>
      <c r="T400" s="158"/>
      <c r="AT400" s="153" t="s">
        <v>156</v>
      </c>
      <c r="AU400" s="153" t="s">
        <v>82</v>
      </c>
      <c r="AV400" s="13" t="s">
        <v>82</v>
      </c>
      <c r="AW400" s="13" t="s">
        <v>33</v>
      </c>
      <c r="AX400" s="13" t="s">
        <v>72</v>
      </c>
      <c r="AY400" s="153" t="s">
        <v>142</v>
      </c>
    </row>
    <row r="401" spans="2:65" s="12" customFormat="1" ht="11.25">
      <c r="B401" s="146"/>
      <c r="D401" s="140" t="s">
        <v>156</v>
      </c>
      <c r="E401" s="147" t="s">
        <v>19</v>
      </c>
      <c r="F401" s="148" t="s">
        <v>1078</v>
      </c>
      <c r="H401" s="147" t="s">
        <v>19</v>
      </c>
      <c r="I401" s="149"/>
      <c r="L401" s="146"/>
      <c r="M401" s="150"/>
      <c r="T401" s="151"/>
      <c r="AT401" s="147" t="s">
        <v>156</v>
      </c>
      <c r="AU401" s="147" t="s">
        <v>82</v>
      </c>
      <c r="AV401" s="12" t="s">
        <v>80</v>
      </c>
      <c r="AW401" s="12" t="s">
        <v>33</v>
      </c>
      <c r="AX401" s="12" t="s">
        <v>72</v>
      </c>
      <c r="AY401" s="147" t="s">
        <v>142</v>
      </c>
    </row>
    <row r="402" spans="2:65" s="13" customFormat="1" ht="11.25">
      <c r="B402" s="152"/>
      <c r="D402" s="140" t="s">
        <v>156</v>
      </c>
      <c r="E402" s="153" t="s">
        <v>19</v>
      </c>
      <c r="F402" s="154" t="s">
        <v>1079</v>
      </c>
      <c r="H402" s="155">
        <v>27.77</v>
      </c>
      <c r="I402" s="156"/>
      <c r="L402" s="152"/>
      <c r="M402" s="157"/>
      <c r="T402" s="158"/>
      <c r="AT402" s="153" t="s">
        <v>156</v>
      </c>
      <c r="AU402" s="153" t="s">
        <v>82</v>
      </c>
      <c r="AV402" s="13" t="s">
        <v>82</v>
      </c>
      <c r="AW402" s="13" t="s">
        <v>33</v>
      </c>
      <c r="AX402" s="13" t="s">
        <v>72</v>
      </c>
      <c r="AY402" s="153" t="s">
        <v>142</v>
      </c>
    </row>
    <row r="403" spans="2:65" s="14" customFormat="1" ht="11.25">
      <c r="B403" s="159"/>
      <c r="D403" s="140" t="s">
        <v>156</v>
      </c>
      <c r="E403" s="160" t="s">
        <v>19</v>
      </c>
      <c r="F403" s="161" t="s">
        <v>173</v>
      </c>
      <c r="H403" s="162">
        <v>164.87000000000003</v>
      </c>
      <c r="I403" s="163"/>
      <c r="L403" s="159"/>
      <c r="M403" s="164"/>
      <c r="T403" s="165"/>
      <c r="AT403" s="160" t="s">
        <v>156</v>
      </c>
      <c r="AU403" s="160" t="s">
        <v>82</v>
      </c>
      <c r="AV403" s="14" t="s">
        <v>150</v>
      </c>
      <c r="AW403" s="14" t="s">
        <v>33</v>
      </c>
      <c r="AX403" s="14" t="s">
        <v>80</v>
      </c>
      <c r="AY403" s="160" t="s">
        <v>142</v>
      </c>
    </row>
    <row r="404" spans="2:65" s="11" customFormat="1" ht="25.9" customHeight="1">
      <c r="B404" s="115"/>
      <c r="D404" s="116" t="s">
        <v>71</v>
      </c>
      <c r="E404" s="117" t="s">
        <v>174</v>
      </c>
      <c r="F404" s="117" t="s">
        <v>1027</v>
      </c>
      <c r="I404" s="118"/>
      <c r="J404" s="119">
        <f>BK404</f>
        <v>0</v>
      </c>
      <c r="L404" s="115"/>
      <c r="M404" s="120"/>
      <c r="P404" s="121">
        <f>P405+P408</f>
        <v>0</v>
      </c>
      <c r="R404" s="121">
        <f>R405+R408</f>
        <v>3.1199999999999999E-2</v>
      </c>
      <c r="T404" s="122">
        <f>T405+T408</f>
        <v>0</v>
      </c>
      <c r="AR404" s="116" t="s">
        <v>143</v>
      </c>
      <c r="AT404" s="123" t="s">
        <v>71</v>
      </c>
      <c r="AU404" s="123" t="s">
        <v>72</v>
      </c>
      <c r="AY404" s="116" t="s">
        <v>142</v>
      </c>
      <c r="BK404" s="124">
        <f>BK405+BK408</f>
        <v>0</v>
      </c>
    </row>
    <row r="405" spans="2:65" s="11" customFormat="1" ht="22.9" customHeight="1">
      <c r="B405" s="115"/>
      <c r="D405" s="116" t="s">
        <v>71</v>
      </c>
      <c r="E405" s="125" t="s">
        <v>1028</v>
      </c>
      <c r="F405" s="125" t="s">
        <v>1029</v>
      </c>
      <c r="I405" s="118"/>
      <c r="J405" s="126">
        <f>BK405</f>
        <v>0</v>
      </c>
      <c r="L405" s="115"/>
      <c r="M405" s="120"/>
      <c r="P405" s="121">
        <f>SUM(P406:P407)</f>
        <v>0</v>
      </c>
      <c r="R405" s="121">
        <f>SUM(R406:R407)</f>
        <v>0</v>
      </c>
      <c r="T405" s="122">
        <f>SUM(T406:T407)</f>
        <v>0</v>
      </c>
      <c r="AR405" s="116" t="s">
        <v>143</v>
      </c>
      <c r="AT405" s="123" t="s">
        <v>71</v>
      </c>
      <c r="AU405" s="123" t="s">
        <v>80</v>
      </c>
      <c r="AY405" s="116" t="s">
        <v>142</v>
      </c>
      <c r="BK405" s="124">
        <f>SUM(BK406:BK407)</f>
        <v>0</v>
      </c>
    </row>
    <row r="406" spans="2:65" s="1" customFormat="1" ht="16.5" customHeight="1">
      <c r="B406" s="32"/>
      <c r="C406" s="127" t="s">
        <v>648</v>
      </c>
      <c r="D406" s="127" t="s">
        <v>145</v>
      </c>
      <c r="E406" s="128" t="s">
        <v>1031</v>
      </c>
      <c r="F406" s="129" t="s">
        <v>1032</v>
      </c>
      <c r="G406" s="130" t="s">
        <v>1033</v>
      </c>
      <c r="H406" s="131">
        <v>1</v>
      </c>
      <c r="I406" s="132"/>
      <c r="J406" s="133">
        <f>ROUND(I406*H406,2)</f>
        <v>0</v>
      </c>
      <c r="K406" s="129" t="s">
        <v>19</v>
      </c>
      <c r="L406" s="32"/>
      <c r="M406" s="134" t="s">
        <v>19</v>
      </c>
      <c r="N406" s="135" t="s">
        <v>43</v>
      </c>
      <c r="P406" s="136">
        <f>O406*H406</f>
        <v>0</v>
      </c>
      <c r="Q406" s="136">
        <v>0</v>
      </c>
      <c r="R406" s="136">
        <f>Q406*H406</f>
        <v>0</v>
      </c>
      <c r="S406" s="136">
        <v>0</v>
      </c>
      <c r="T406" s="137">
        <f>S406*H406</f>
        <v>0</v>
      </c>
      <c r="AR406" s="138" t="s">
        <v>590</v>
      </c>
      <c r="AT406" s="138" t="s">
        <v>145</v>
      </c>
      <c r="AU406" s="138" t="s">
        <v>82</v>
      </c>
      <c r="AY406" s="17" t="s">
        <v>142</v>
      </c>
      <c r="BE406" s="139">
        <f>IF(N406="základní",J406,0)</f>
        <v>0</v>
      </c>
      <c r="BF406" s="139">
        <f>IF(N406="snížená",J406,0)</f>
        <v>0</v>
      </c>
      <c r="BG406" s="139">
        <f>IF(N406="zákl. přenesená",J406,0)</f>
        <v>0</v>
      </c>
      <c r="BH406" s="139">
        <f>IF(N406="sníž. přenesená",J406,0)</f>
        <v>0</v>
      </c>
      <c r="BI406" s="139">
        <f>IF(N406="nulová",J406,0)</f>
        <v>0</v>
      </c>
      <c r="BJ406" s="17" t="s">
        <v>80</v>
      </c>
      <c r="BK406" s="139">
        <f>ROUND(I406*H406,2)</f>
        <v>0</v>
      </c>
      <c r="BL406" s="17" t="s">
        <v>590</v>
      </c>
      <c r="BM406" s="138" t="s">
        <v>1236</v>
      </c>
    </row>
    <row r="407" spans="2:65" s="1" customFormat="1" ht="11.25">
      <c r="B407" s="32"/>
      <c r="D407" s="140" t="s">
        <v>152</v>
      </c>
      <c r="F407" s="141" t="s">
        <v>1032</v>
      </c>
      <c r="I407" s="142"/>
      <c r="L407" s="32"/>
      <c r="M407" s="143"/>
      <c r="T407" s="53"/>
      <c r="AT407" s="17" t="s">
        <v>152</v>
      </c>
      <c r="AU407" s="17" t="s">
        <v>82</v>
      </c>
    </row>
    <row r="408" spans="2:65" s="11" customFormat="1" ht="22.9" customHeight="1">
      <c r="B408" s="115"/>
      <c r="D408" s="116" t="s">
        <v>71</v>
      </c>
      <c r="E408" s="125" t="s">
        <v>1035</v>
      </c>
      <c r="F408" s="125" t="s">
        <v>1036</v>
      </c>
      <c r="I408" s="118"/>
      <c r="J408" s="126">
        <f>BK408</f>
        <v>0</v>
      </c>
      <c r="L408" s="115"/>
      <c r="M408" s="120"/>
      <c r="P408" s="121">
        <f>SUM(P409:P414)</f>
        <v>0</v>
      </c>
      <c r="R408" s="121">
        <f>SUM(R409:R414)</f>
        <v>3.1199999999999999E-2</v>
      </c>
      <c r="T408" s="122">
        <f>SUM(T409:T414)</f>
        <v>0</v>
      </c>
      <c r="AR408" s="116" t="s">
        <v>143</v>
      </c>
      <c r="AT408" s="123" t="s">
        <v>71</v>
      </c>
      <c r="AU408" s="123" t="s">
        <v>80</v>
      </c>
      <c r="AY408" s="116" t="s">
        <v>142</v>
      </c>
      <c r="BK408" s="124">
        <f>SUM(BK409:BK414)</f>
        <v>0</v>
      </c>
    </row>
    <row r="409" spans="2:65" s="1" customFormat="1" ht="24.2" customHeight="1">
      <c r="B409" s="32"/>
      <c r="C409" s="127" t="s">
        <v>654</v>
      </c>
      <c r="D409" s="127" t="s">
        <v>145</v>
      </c>
      <c r="E409" s="128" t="s">
        <v>1038</v>
      </c>
      <c r="F409" s="129" t="s">
        <v>1039</v>
      </c>
      <c r="G409" s="130" t="s">
        <v>201</v>
      </c>
      <c r="H409" s="131">
        <v>30</v>
      </c>
      <c r="I409" s="132"/>
      <c r="J409" s="133">
        <f>ROUND(I409*H409,2)</f>
        <v>0</v>
      </c>
      <c r="K409" s="129" t="s">
        <v>149</v>
      </c>
      <c r="L409" s="32"/>
      <c r="M409" s="134" t="s">
        <v>19</v>
      </c>
      <c r="N409" s="135" t="s">
        <v>43</v>
      </c>
      <c r="P409" s="136">
        <f>O409*H409</f>
        <v>0</v>
      </c>
      <c r="Q409" s="136">
        <v>1.4999999999999999E-4</v>
      </c>
      <c r="R409" s="136">
        <f>Q409*H409</f>
        <v>4.4999999999999997E-3</v>
      </c>
      <c r="S409" s="136">
        <v>0</v>
      </c>
      <c r="T409" s="137">
        <f>S409*H409</f>
        <v>0</v>
      </c>
      <c r="AR409" s="138" t="s">
        <v>590</v>
      </c>
      <c r="AT409" s="138" t="s">
        <v>145</v>
      </c>
      <c r="AU409" s="138" t="s">
        <v>82</v>
      </c>
      <c r="AY409" s="17" t="s">
        <v>142</v>
      </c>
      <c r="BE409" s="139">
        <f>IF(N409="základní",J409,0)</f>
        <v>0</v>
      </c>
      <c r="BF409" s="139">
        <f>IF(N409="snížená",J409,0)</f>
        <v>0</v>
      </c>
      <c r="BG409" s="139">
        <f>IF(N409="zákl. přenesená",J409,0)</f>
        <v>0</v>
      </c>
      <c r="BH409" s="139">
        <f>IF(N409="sníž. přenesená",J409,0)</f>
        <v>0</v>
      </c>
      <c r="BI409" s="139">
        <f>IF(N409="nulová",J409,0)</f>
        <v>0</v>
      </c>
      <c r="BJ409" s="17" t="s">
        <v>80</v>
      </c>
      <c r="BK409" s="139">
        <f>ROUND(I409*H409,2)</f>
        <v>0</v>
      </c>
      <c r="BL409" s="17" t="s">
        <v>590</v>
      </c>
      <c r="BM409" s="138" t="s">
        <v>1237</v>
      </c>
    </row>
    <row r="410" spans="2:65" s="1" customFormat="1" ht="19.5">
      <c r="B410" s="32"/>
      <c r="D410" s="140" t="s">
        <v>152</v>
      </c>
      <c r="F410" s="141" t="s">
        <v>1041</v>
      </c>
      <c r="I410" s="142"/>
      <c r="L410" s="32"/>
      <c r="M410" s="143"/>
      <c r="T410" s="53"/>
      <c r="AT410" s="17" t="s">
        <v>152</v>
      </c>
      <c r="AU410" s="17" t="s">
        <v>82</v>
      </c>
    </row>
    <row r="411" spans="2:65" s="1" customFormat="1" ht="11.25">
      <c r="B411" s="32"/>
      <c r="D411" s="144" t="s">
        <v>154</v>
      </c>
      <c r="F411" s="145" t="s">
        <v>1042</v>
      </c>
      <c r="I411" s="142"/>
      <c r="L411" s="32"/>
      <c r="M411" s="143"/>
      <c r="T411" s="53"/>
      <c r="AT411" s="17" t="s">
        <v>154</v>
      </c>
      <c r="AU411" s="17" t="s">
        <v>82</v>
      </c>
    </row>
    <row r="412" spans="2:65" s="1" customFormat="1" ht="33" customHeight="1">
      <c r="B412" s="32"/>
      <c r="C412" s="127" t="s">
        <v>660</v>
      </c>
      <c r="D412" s="127" t="s">
        <v>145</v>
      </c>
      <c r="E412" s="128" t="s">
        <v>1044</v>
      </c>
      <c r="F412" s="129" t="s">
        <v>1045</v>
      </c>
      <c r="G412" s="130" t="s">
        <v>201</v>
      </c>
      <c r="H412" s="131">
        <v>15</v>
      </c>
      <c r="I412" s="132"/>
      <c r="J412" s="133">
        <f>ROUND(I412*H412,2)</f>
        <v>0</v>
      </c>
      <c r="K412" s="129" t="s">
        <v>149</v>
      </c>
      <c r="L412" s="32"/>
      <c r="M412" s="134" t="s">
        <v>19</v>
      </c>
      <c r="N412" s="135" t="s">
        <v>43</v>
      </c>
      <c r="P412" s="136">
        <f>O412*H412</f>
        <v>0</v>
      </c>
      <c r="Q412" s="136">
        <v>1.7799999999999999E-3</v>
      </c>
      <c r="R412" s="136">
        <f>Q412*H412</f>
        <v>2.6699999999999998E-2</v>
      </c>
      <c r="S412" s="136">
        <v>0</v>
      </c>
      <c r="T412" s="137">
        <f>S412*H412</f>
        <v>0</v>
      </c>
      <c r="AR412" s="138" t="s">
        <v>590</v>
      </c>
      <c r="AT412" s="138" t="s">
        <v>145</v>
      </c>
      <c r="AU412" s="138" t="s">
        <v>82</v>
      </c>
      <c r="AY412" s="17" t="s">
        <v>142</v>
      </c>
      <c r="BE412" s="139">
        <f>IF(N412="základní",J412,0)</f>
        <v>0</v>
      </c>
      <c r="BF412" s="139">
        <f>IF(N412="snížená",J412,0)</f>
        <v>0</v>
      </c>
      <c r="BG412" s="139">
        <f>IF(N412="zákl. přenesená",J412,0)</f>
        <v>0</v>
      </c>
      <c r="BH412" s="139">
        <f>IF(N412="sníž. přenesená",J412,0)</f>
        <v>0</v>
      </c>
      <c r="BI412" s="139">
        <f>IF(N412="nulová",J412,0)</f>
        <v>0</v>
      </c>
      <c r="BJ412" s="17" t="s">
        <v>80</v>
      </c>
      <c r="BK412" s="139">
        <f>ROUND(I412*H412,2)</f>
        <v>0</v>
      </c>
      <c r="BL412" s="17" t="s">
        <v>590</v>
      </c>
      <c r="BM412" s="138" t="s">
        <v>1238</v>
      </c>
    </row>
    <row r="413" spans="2:65" s="1" customFormat="1" ht="19.5">
      <c r="B413" s="32"/>
      <c r="D413" s="140" t="s">
        <v>152</v>
      </c>
      <c r="F413" s="141" t="s">
        <v>1047</v>
      </c>
      <c r="I413" s="142"/>
      <c r="L413" s="32"/>
      <c r="M413" s="143"/>
      <c r="T413" s="53"/>
      <c r="AT413" s="17" t="s">
        <v>152</v>
      </c>
      <c r="AU413" s="17" t="s">
        <v>82</v>
      </c>
    </row>
    <row r="414" spans="2:65" s="1" customFormat="1" ht="11.25">
      <c r="B414" s="32"/>
      <c r="D414" s="144" t="s">
        <v>154</v>
      </c>
      <c r="F414" s="145" t="s">
        <v>1048</v>
      </c>
      <c r="I414" s="142"/>
      <c r="L414" s="32"/>
      <c r="M414" s="177"/>
      <c r="N414" s="178"/>
      <c r="O414" s="178"/>
      <c r="P414" s="178"/>
      <c r="Q414" s="178"/>
      <c r="R414" s="178"/>
      <c r="S414" s="178"/>
      <c r="T414" s="179"/>
      <c r="AT414" s="17" t="s">
        <v>154</v>
      </c>
      <c r="AU414" s="17" t="s">
        <v>82</v>
      </c>
    </row>
    <row r="415" spans="2:65" s="1" customFormat="1" ht="6.95" customHeight="1">
      <c r="B415" s="41"/>
      <c r="C415" s="42"/>
      <c r="D415" s="42"/>
      <c r="E415" s="42"/>
      <c r="F415" s="42"/>
      <c r="G415" s="42"/>
      <c r="H415" s="42"/>
      <c r="I415" s="42"/>
      <c r="J415" s="42"/>
      <c r="K415" s="42"/>
      <c r="L415" s="32"/>
    </row>
  </sheetData>
  <sheetProtection algorithmName="SHA-512" hashValue="3yN10CipzGWA/gVzczz7/eCAz/f6dwNDPTeCNSoxaivgSInGswZ35iKL6yfPadOtO/MLKKKc9sFsCtxXWY+XfQ==" saltValue="WKWG27CThE38As+y/urjOVC3RvM1R8vb/WrNEyaA+Yu9R2B9GXUlD+qpt14wJ8LvAhqJ714cR26pfY3ykvtdoQ==" spinCount="100000" sheet="1" objects="1" scenarios="1" formatColumns="0" formatRows="0" autoFilter="0"/>
  <autoFilter ref="C98:K414" xr:uid="{00000000-0009-0000-0000-000003000000}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4" r:id="rId1" xr:uid="{00000000-0004-0000-0300-000000000000}"/>
    <hyperlink ref="F112" r:id="rId2" xr:uid="{00000000-0004-0000-0300-000001000000}"/>
    <hyperlink ref="F120" r:id="rId3" xr:uid="{00000000-0004-0000-0300-000002000000}"/>
    <hyperlink ref="F129" r:id="rId4" xr:uid="{00000000-0004-0000-0300-000003000000}"/>
    <hyperlink ref="F135" r:id="rId5" xr:uid="{00000000-0004-0000-0300-000004000000}"/>
    <hyperlink ref="F138" r:id="rId6" xr:uid="{00000000-0004-0000-0300-000005000000}"/>
    <hyperlink ref="F146" r:id="rId7" xr:uid="{00000000-0004-0000-0300-000006000000}"/>
    <hyperlink ref="F154" r:id="rId8" xr:uid="{00000000-0004-0000-0300-000007000000}"/>
    <hyperlink ref="F159" r:id="rId9" xr:uid="{00000000-0004-0000-0300-000008000000}"/>
    <hyperlink ref="F164" r:id="rId10" xr:uid="{00000000-0004-0000-0300-000009000000}"/>
    <hyperlink ref="F173" r:id="rId11" xr:uid="{00000000-0004-0000-0300-00000A000000}"/>
    <hyperlink ref="F176" r:id="rId12" xr:uid="{00000000-0004-0000-0300-00000B000000}"/>
    <hyperlink ref="F179" r:id="rId13" xr:uid="{00000000-0004-0000-0300-00000C000000}"/>
    <hyperlink ref="F183" r:id="rId14" xr:uid="{00000000-0004-0000-0300-00000D000000}"/>
    <hyperlink ref="F187" r:id="rId15" xr:uid="{00000000-0004-0000-0300-00000E000000}"/>
    <hyperlink ref="F192" r:id="rId16" xr:uid="{00000000-0004-0000-0300-00000F000000}"/>
    <hyperlink ref="F200" r:id="rId17" xr:uid="{00000000-0004-0000-0300-000010000000}"/>
    <hyperlink ref="F204" r:id="rId18" xr:uid="{00000000-0004-0000-0300-000011000000}"/>
    <hyperlink ref="F207" r:id="rId19" xr:uid="{00000000-0004-0000-0300-000012000000}"/>
    <hyperlink ref="F210" r:id="rId20" xr:uid="{00000000-0004-0000-0300-000013000000}"/>
    <hyperlink ref="F213" r:id="rId21" xr:uid="{00000000-0004-0000-0300-000014000000}"/>
    <hyperlink ref="F217" r:id="rId22" xr:uid="{00000000-0004-0000-0300-000015000000}"/>
    <hyperlink ref="F220" r:id="rId23" xr:uid="{00000000-0004-0000-0300-000016000000}"/>
    <hyperlink ref="F223" r:id="rId24" xr:uid="{00000000-0004-0000-0300-000017000000}"/>
    <hyperlink ref="F226" r:id="rId25" xr:uid="{00000000-0004-0000-0300-000018000000}"/>
    <hyperlink ref="F229" r:id="rId26" xr:uid="{00000000-0004-0000-0300-000019000000}"/>
    <hyperlink ref="F233" r:id="rId27" xr:uid="{00000000-0004-0000-0300-00001A000000}"/>
    <hyperlink ref="F236" r:id="rId28" xr:uid="{00000000-0004-0000-0300-00001B000000}"/>
    <hyperlink ref="F239" r:id="rId29" xr:uid="{00000000-0004-0000-0300-00001C000000}"/>
    <hyperlink ref="F242" r:id="rId30" xr:uid="{00000000-0004-0000-0300-00001D000000}"/>
    <hyperlink ref="F245" r:id="rId31" xr:uid="{00000000-0004-0000-0300-00001E000000}"/>
    <hyperlink ref="F252" r:id="rId32" xr:uid="{00000000-0004-0000-0300-00001F000000}"/>
    <hyperlink ref="F255" r:id="rId33" xr:uid="{00000000-0004-0000-0300-000020000000}"/>
    <hyperlink ref="F258" r:id="rId34" xr:uid="{00000000-0004-0000-0300-000021000000}"/>
    <hyperlink ref="F261" r:id="rId35" xr:uid="{00000000-0004-0000-0300-000022000000}"/>
    <hyperlink ref="F265" r:id="rId36" xr:uid="{00000000-0004-0000-0300-000023000000}"/>
    <hyperlink ref="F271" r:id="rId37" xr:uid="{00000000-0004-0000-0300-000024000000}"/>
    <hyperlink ref="F274" r:id="rId38" xr:uid="{00000000-0004-0000-0300-000025000000}"/>
    <hyperlink ref="F277" r:id="rId39" xr:uid="{00000000-0004-0000-0300-000026000000}"/>
    <hyperlink ref="F280" r:id="rId40" xr:uid="{00000000-0004-0000-0300-000027000000}"/>
    <hyperlink ref="F284" r:id="rId41" xr:uid="{00000000-0004-0000-0300-000028000000}"/>
    <hyperlink ref="F289" r:id="rId42" xr:uid="{00000000-0004-0000-0300-000029000000}"/>
    <hyperlink ref="F296" r:id="rId43" xr:uid="{00000000-0004-0000-0300-00002A000000}"/>
    <hyperlink ref="F301" r:id="rId44" xr:uid="{00000000-0004-0000-0300-00002B000000}"/>
    <hyperlink ref="F304" r:id="rId45" xr:uid="{00000000-0004-0000-0300-00002C000000}"/>
    <hyperlink ref="F308" r:id="rId46" xr:uid="{00000000-0004-0000-0300-00002D000000}"/>
    <hyperlink ref="F314" r:id="rId47" xr:uid="{00000000-0004-0000-0300-00002E000000}"/>
    <hyperlink ref="F320" r:id="rId48" xr:uid="{00000000-0004-0000-0300-00002F000000}"/>
    <hyperlink ref="F331" r:id="rId49" xr:uid="{00000000-0004-0000-0300-000030000000}"/>
    <hyperlink ref="F342" r:id="rId50" xr:uid="{00000000-0004-0000-0300-000031000000}"/>
    <hyperlink ref="F346" r:id="rId51" xr:uid="{00000000-0004-0000-0300-000032000000}"/>
    <hyperlink ref="F349" r:id="rId52" xr:uid="{00000000-0004-0000-0300-000033000000}"/>
    <hyperlink ref="F352" r:id="rId53" xr:uid="{00000000-0004-0000-0300-000034000000}"/>
    <hyperlink ref="F362" r:id="rId54" xr:uid="{00000000-0004-0000-0300-000035000000}"/>
    <hyperlink ref="F372" r:id="rId55" xr:uid="{00000000-0004-0000-0300-000036000000}"/>
    <hyperlink ref="F375" r:id="rId56" xr:uid="{00000000-0004-0000-0300-000037000000}"/>
    <hyperlink ref="F379" r:id="rId57" xr:uid="{00000000-0004-0000-0300-000038000000}"/>
    <hyperlink ref="F382" r:id="rId58" xr:uid="{00000000-0004-0000-0300-000039000000}"/>
    <hyperlink ref="F393" r:id="rId59" xr:uid="{00000000-0004-0000-0300-00003A000000}"/>
    <hyperlink ref="F396" r:id="rId60" xr:uid="{00000000-0004-0000-0300-00003B000000}"/>
    <hyperlink ref="F411" r:id="rId61" xr:uid="{00000000-0004-0000-0300-00003C000000}"/>
    <hyperlink ref="F414" r:id="rId62" xr:uid="{00000000-0004-0000-0300-00003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6"/>
  <sheetViews>
    <sheetView showGridLines="0" tabSelected="1" topLeftCell="A83" workbookViewId="0">
      <selection activeCell="I108" sqref="I10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92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2" t="str">
        <f>'Rekapitulace stavby'!K6</f>
        <v>Modernizace učeben ZŠ Slezská Ostrava II (PD, AD, IČ)</v>
      </c>
      <c r="F7" s="303"/>
      <c r="G7" s="303"/>
      <c r="H7" s="303"/>
      <c r="L7" s="20"/>
    </row>
    <row r="8" spans="2:46" s="1" customFormat="1" ht="12" customHeight="1">
      <c r="B8" s="32"/>
      <c r="D8" s="27" t="s">
        <v>93</v>
      </c>
      <c r="L8" s="32"/>
    </row>
    <row r="9" spans="2:46" s="1" customFormat="1" ht="16.5" customHeight="1">
      <c r="B9" s="32"/>
      <c r="E9" s="265" t="s">
        <v>1239</v>
      </c>
      <c r="F9" s="304"/>
      <c r="G9" s="304"/>
      <c r="H9" s="304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30. 11. 2021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19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5" t="str">
        <f>'Rekapitulace stavby'!E14</f>
        <v>Vyplň údaj</v>
      </c>
      <c r="F18" s="286"/>
      <c r="G18" s="286"/>
      <c r="H18" s="28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19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86"/>
      <c r="E27" s="291" t="s">
        <v>19</v>
      </c>
      <c r="F27" s="291"/>
      <c r="G27" s="291"/>
      <c r="H27" s="291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38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5" customHeight="1">
      <c r="B33" s="32"/>
      <c r="D33" s="52" t="s">
        <v>42</v>
      </c>
      <c r="E33" s="27" t="s">
        <v>43</v>
      </c>
      <c r="F33" s="88">
        <f>ROUND((SUM(BE81:BE95)),  2)</f>
        <v>0</v>
      </c>
      <c r="I33" s="89">
        <v>0.21</v>
      </c>
      <c r="J33" s="88">
        <f>ROUND(((SUM(BE81:BE95))*I33),  2)</f>
        <v>0</v>
      </c>
      <c r="L33" s="32"/>
    </row>
    <row r="34" spans="2:12" s="1" customFormat="1" ht="14.45" customHeight="1">
      <c r="B34" s="32"/>
      <c r="E34" s="27" t="s">
        <v>44</v>
      </c>
      <c r="F34" s="88">
        <f>ROUND((SUM(BF81:BF95)),  2)</f>
        <v>0</v>
      </c>
      <c r="I34" s="89">
        <v>0.15</v>
      </c>
      <c r="J34" s="88">
        <f>ROUND(((SUM(BF81:BF95))*I34),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88">
        <f>ROUND((SUM(BG81:BG95)),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88">
        <f>ROUND((SUM(BH81:BH95)),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88">
        <f>ROUND((SUM(BI81:BI95)),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48</v>
      </c>
      <c r="E39" s="54"/>
      <c r="F39" s="54"/>
      <c r="G39" s="92" t="s">
        <v>49</v>
      </c>
      <c r="H39" s="93" t="s">
        <v>50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95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2" t="str">
        <f>E7</f>
        <v>Modernizace učeben ZŠ Slezská Ostrava II (PD, AD, IČ)</v>
      </c>
      <c r="F48" s="303"/>
      <c r="G48" s="303"/>
      <c r="H48" s="303"/>
      <c r="L48" s="32"/>
    </row>
    <row r="49" spans="2:47" s="1" customFormat="1" ht="12" customHeight="1">
      <c r="B49" s="32"/>
      <c r="C49" s="27" t="s">
        <v>93</v>
      </c>
      <c r="L49" s="32"/>
    </row>
    <row r="50" spans="2:47" s="1" customFormat="1" ht="16.5" customHeight="1">
      <c r="B50" s="32"/>
      <c r="E50" s="265" t="str">
        <f>E9</f>
        <v>34 - ZŠ Pěší - Pracovní dílny - interiér</v>
      </c>
      <c r="F50" s="304"/>
      <c r="G50" s="304"/>
      <c r="H50" s="304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Slezská Ostrava</v>
      </c>
      <c r="I52" s="27" t="s">
        <v>23</v>
      </c>
      <c r="J52" s="49" t="str">
        <f>IF(J12="","",J12)</f>
        <v>30. 11. 2021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Městský obvod Slezská Ostrava</v>
      </c>
      <c r="I54" s="27" t="s">
        <v>31</v>
      </c>
      <c r="J54" s="30" t="str">
        <f>E21</f>
        <v>Kapego projekt s.r.o.</v>
      </c>
      <c r="L54" s="32"/>
    </row>
    <row r="55" spans="2:47" s="1" customFormat="1" ht="15.2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Pavel Klus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96</v>
      </c>
      <c r="D57" s="90"/>
      <c r="E57" s="90"/>
      <c r="F57" s="90"/>
      <c r="G57" s="90"/>
      <c r="H57" s="90"/>
      <c r="I57" s="90"/>
      <c r="J57" s="97" t="s">
        <v>97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70</v>
      </c>
      <c r="J59" s="63">
        <f>J81</f>
        <v>0</v>
      </c>
      <c r="L59" s="32"/>
      <c r="AU59" s="17" t="s">
        <v>98</v>
      </c>
    </row>
    <row r="60" spans="2:47" s="8" customFormat="1" ht="24.95" customHeight="1">
      <c r="B60" s="99"/>
      <c r="D60" s="100" t="s">
        <v>124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1050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127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16</v>
      </c>
      <c r="L70" s="32"/>
    </row>
    <row r="71" spans="2:20" s="1" customFormat="1" ht="16.5" customHeight="1">
      <c r="B71" s="32"/>
      <c r="E71" s="302" t="str">
        <f>E7</f>
        <v>Modernizace učeben ZŠ Slezská Ostrava II (PD, AD, IČ)</v>
      </c>
      <c r="F71" s="303"/>
      <c r="G71" s="303"/>
      <c r="H71" s="303"/>
      <c r="L71" s="32"/>
    </row>
    <row r="72" spans="2:20" s="1" customFormat="1" ht="12" customHeight="1">
      <c r="B72" s="32"/>
      <c r="C72" s="27" t="s">
        <v>93</v>
      </c>
      <c r="L72" s="32"/>
    </row>
    <row r="73" spans="2:20" s="1" customFormat="1" ht="16.5" customHeight="1">
      <c r="B73" s="32"/>
      <c r="E73" s="265" t="str">
        <f>E9</f>
        <v>34 - ZŠ Pěší - Pracovní dílny - interiér</v>
      </c>
      <c r="F73" s="304"/>
      <c r="G73" s="304"/>
      <c r="H73" s="304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Slezská Ostrava</v>
      </c>
      <c r="I75" s="27" t="s">
        <v>23</v>
      </c>
      <c r="J75" s="49" t="str">
        <f>IF(J12="","",J12)</f>
        <v>30. 11. 2021</v>
      </c>
      <c r="L75" s="32"/>
    </row>
    <row r="76" spans="2:20" s="1" customFormat="1" ht="6.95" customHeight="1">
      <c r="B76" s="32"/>
      <c r="L76" s="32"/>
    </row>
    <row r="77" spans="2:20" s="1" customFormat="1" ht="15.2" customHeight="1">
      <c r="B77" s="32"/>
      <c r="C77" s="27" t="s">
        <v>25</v>
      </c>
      <c r="F77" s="25" t="str">
        <f>E15</f>
        <v>Městský obvod Slezská Ostrava</v>
      </c>
      <c r="I77" s="27" t="s">
        <v>31</v>
      </c>
      <c r="J77" s="30" t="str">
        <f>E21</f>
        <v>Kapego projekt s.r.o.</v>
      </c>
      <c r="L77" s="32"/>
    </row>
    <row r="78" spans="2:20" s="1" customFormat="1" ht="15.2" customHeight="1">
      <c r="B78" s="32"/>
      <c r="C78" s="27" t="s">
        <v>29</v>
      </c>
      <c r="F78" s="25" t="str">
        <f>IF(E18="","",E18)</f>
        <v>Vyplň údaj</v>
      </c>
      <c r="I78" s="27" t="s">
        <v>34</v>
      </c>
      <c r="J78" s="30" t="str">
        <f>E24</f>
        <v>Pavel Klus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128</v>
      </c>
      <c r="D80" s="109" t="s">
        <v>57</v>
      </c>
      <c r="E80" s="109" t="s">
        <v>53</v>
      </c>
      <c r="F80" s="109" t="s">
        <v>54</v>
      </c>
      <c r="G80" s="109" t="s">
        <v>129</v>
      </c>
      <c r="H80" s="109" t="s">
        <v>130</v>
      </c>
      <c r="I80" s="109" t="s">
        <v>131</v>
      </c>
      <c r="J80" s="109" t="s">
        <v>97</v>
      </c>
      <c r="K80" s="110" t="s">
        <v>132</v>
      </c>
      <c r="L80" s="107"/>
      <c r="M80" s="56" t="s">
        <v>19</v>
      </c>
      <c r="N80" s="57" t="s">
        <v>42</v>
      </c>
      <c r="O80" s="57" t="s">
        <v>133</v>
      </c>
      <c r="P80" s="57" t="s">
        <v>134</v>
      </c>
      <c r="Q80" s="57" t="s">
        <v>135</v>
      </c>
      <c r="R80" s="57" t="s">
        <v>136</v>
      </c>
      <c r="S80" s="57" t="s">
        <v>137</v>
      </c>
      <c r="T80" s="58" t="s">
        <v>138</v>
      </c>
    </row>
    <row r="81" spans="2:65" s="1" customFormat="1" ht="22.9" customHeight="1">
      <c r="B81" s="32"/>
      <c r="C81" s="61" t="s">
        <v>139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0</v>
      </c>
      <c r="S81" s="50"/>
      <c r="T81" s="113">
        <f>T82</f>
        <v>0</v>
      </c>
      <c r="AT81" s="17" t="s">
        <v>71</v>
      </c>
      <c r="AU81" s="17" t="s">
        <v>98</v>
      </c>
      <c r="BK81" s="114">
        <f>BK82</f>
        <v>0</v>
      </c>
    </row>
    <row r="82" spans="2:65" s="11" customFormat="1" ht="25.9" customHeight="1">
      <c r="B82" s="115"/>
      <c r="D82" s="116" t="s">
        <v>71</v>
      </c>
      <c r="E82" s="117" t="s">
        <v>174</v>
      </c>
      <c r="F82" s="117" t="s">
        <v>1027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0</v>
      </c>
      <c r="T82" s="122">
        <f>T83</f>
        <v>0</v>
      </c>
      <c r="AR82" s="116" t="s">
        <v>143</v>
      </c>
      <c r="AT82" s="123" t="s">
        <v>71</v>
      </c>
      <c r="AU82" s="123" t="s">
        <v>72</v>
      </c>
      <c r="AY82" s="116" t="s">
        <v>142</v>
      </c>
      <c r="BK82" s="124">
        <f>BK83</f>
        <v>0</v>
      </c>
    </row>
    <row r="83" spans="2:65" s="11" customFormat="1" ht="22.9" customHeight="1">
      <c r="B83" s="115"/>
      <c r="D83" s="116" t="s">
        <v>71</v>
      </c>
      <c r="E83" s="125" t="s">
        <v>1051</v>
      </c>
      <c r="F83" s="125" t="s">
        <v>1052</v>
      </c>
      <c r="I83" s="118"/>
      <c r="J83" s="126">
        <f>BK83</f>
        <v>0</v>
      </c>
      <c r="L83" s="115"/>
      <c r="M83" s="120"/>
      <c r="P83" s="121">
        <f>SUM(P84:P95)</f>
        <v>0</v>
      </c>
      <c r="R83" s="121">
        <f>SUM(R84:R95)</f>
        <v>0</v>
      </c>
      <c r="T83" s="122">
        <f>SUM(T84:T95)</f>
        <v>0</v>
      </c>
      <c r="AR83" s="116" t="s">
        <v>143</v>
      </c>
      <c r="AT83" s="123" t="s">
        <v>71</v>
      </c>
      <c r="AU83" s="123" t="s">
        <v>80</v>
      </c>
      <c r="AY83" s="116" t="s">
        <v>142</v>
      </c>
      <c r="BK83" s="124">
        <f>SUM(BK84:BK95)</f>
        <v>0</v>
      </c>
    </row>
    <row r="84" spans="2:65" s="1" customFormat="1" ht="24.2" customHeight="1">
      <c r="B84" s="32"/>
      <c r="C84" s="127" t="s">
        <v>80</v>
      </c>
      <c r="D84" s="127" t="s">
        <v>145</v>
      </c>
      <c r="E84" s="128" t="s">
        <v>1240</v>
      </c>
      <c r="F84" s="129" t="s">
        <v>1241</v>
      </c>
      <c r="G84" s="130" t="s">
        <v>478</v>
      </c>
      <c r="H84" s="131">
        <v>4</v>
      </c>
      <c r="I84" s="132"/>
      <c r="J84" s="133">
        <f>ROUND(I84*H84,2)</f>
        <v>0</v>
      </c>
      <c r="K84" s="129" t="s">
        <v>19</v>
      </c>
      <c r="L84" s="32"/>
      <c r="M84" s="134" t="s">
        <v>19</v>
      </c>
      <c r="N84" s="135" t="s">
        <v>43</v>
      </c>
      <c r="P84" s="136">
        <f>O84*H84</f>
        <v>0</v>
      </c>
      <c r="Q84" s="136">
        <v>0</v>
      </c>
      <c r="R84" s="136">
        <f>Q84*H84</f>
        <v>0</v>
      </c>
      <c r="S84" s="136">
        <v>0</v>
      </c>
      <c r="T84" s="137">
        <f>S84*H84</f>
        <v>0</v>
      </c>
      <c r="AR84" s="138" t="s">
        <v>590</v>
      </c>
      <c r="AT84" s="138" t="s">
        <v>145</v>
      </c>
      <c r="AU84" s="138" t="s">
        <v>82</v>
      </c>
      <c r="AY84" s="17" t="s">
        <v>142</v>
      </c>
      <c r="BE84" s="139">
        <f>IF(N84="základní",J84,0)</f>
        <v>0</v>
      </c>
      <c r="BF84" s="139">
        <f>IF(N84="snížená",J84,0)</f>
        <v>0</v>
      </c>
      <c r="BG84" s="139">
        <f>IF(N84="zákl. přenesená",J84,0)</f>
        <v>0</v>
      </c>
      <c r="BH84" s="139">
        <f>IF(N84="sníž. přenesená",J84,0)</f>
        <v>0</v>
      </c>
      <c r="BI84" s="139">
        <f>IF(N84="nulová",J84,0)</f>
        <v>0</v>
      </c>
      <c r="BJ84" s="17" t="s">
        <v>80</v>
      </c>
      <c r="BK84" s="139">
        <f>ROUND(I84*H84,2)</f>
        <v>0</v>
      </c>
      <c r="BL84" s="17" t="s">
        <v>590</v>
      </c>
      <c r="BM84" s="138" t="s">
        <v>1242</v>
      </c>
    </row>
    <row r="85" spans="2:65" s="1" customFormat="1" ht="11.25">
      <c r="B85" s="32"/>
      <c r="D85" s="140" t="s">
        <v>152</v>
      </c>
      <c r="F85" s="141" t="s">
        <v>1241</v>
      </c>
      <c r="I85" s="142"/>
      <c r="L85" s="32"/>
      <c r="M85" s="143"/>
      <c r="T85" s="53"/>
      <c r="AT85" s="17" t="s">
        <v>152</v>
      </c>
      <c r="AU85" s="17" t="s">
        <v>82</v>
      </c>
    </row>
    <row r="86" spans="2:65" s="1" customFormat="1" ht="24.2" customHeight="1">
      <c r="B86" s="32"/>
      <c r="C86" s="127" t="s">
        <v>82</v>
      </c>
      <c r="D86" s="127" t="s">
        <v>145</v>
      </c>
      <c r="E86" s="128" t="s">
        <v>1243</v>
      </c>
      <c r="F86" s="129" t="s">
        <v>1244</v>
      </c>
      <c r="G86" s="130" t="s">
        <v>478</v>
      </c>
      <c r="H86" s="131">
        <v>6</v>
      </c>
      <c r="I86" s="132"/>
      <c r="J86" s="133">
        <f>ROUND(I86*H86,2)</f>
        <v>0</v>
      </c>
      <c r="K86" s="129" t="s">
        <v>19</v>
      </c>
      <c r="L86" s="32"/>
      <c r="M86" s="134" t="s">
        <v>19</v>
      </c>
      <c r="N86" s="135" t="s">
        <v>43</v>
      </c>
      <c r="P86" s="136">
        <f>O86*H86</f>
        <v>0</v>
      </c>
      <c r="Q86" s="136">
        <v>0</v>
      </c>
      <c r="R86" s="136">
        <f>Q86*H86</f>
        <v>0</v>
      </c>
      <c r="S86" s="136">
        <v>0</v>
      </c>
      <c r="T86" s="137">
        <f>S86*H86</f>
        <v>0</v>
      </c>
      <c r="AR86" s="138" t="s">
        <v>590</v>
      </c>
      <c r="AT86" s="138" t="s">
        <v>145</v>
      </c>
      <c r="AU86" s="138" t="s">
        <v>82</v>
      </c>
      <c r="AY86" s="17" t="s">
        <v>142</v>
      </c>
      <c r="BE86" s="139">
        <f>IF(N86="základní",J86,0)</f>
        <v>0</v>
      </c>
      <c r="BF86" s="139">
        <f>IF(N86="snížená",J86,0)</f>
        <v>0</v>
      </c>
      <c r="BG86" s="139">
        <f>IF(N86="zákl. přenesená",J86,0)</f>
        <v>0</v>
      </c>
      <c r="BH86" s="139">
        <f>IF(N86="sníž. přenesená",J86,0)</f>
        <v>0</v>
      </c>
      <c r="BI86" s="139">
        <f>IF(N86="nulová",J86,0)</f>
        <v>0</v>
      </c>
      <c r="BJ86" s="17" t="s">
        <v>80</v>
      </c>
      <c r="BK86" s="139">
        <f>ROUND(I86*H86,2)</f>
        <v>0</v>
      </c>
      <c r="BL86" s="17" t="s">
        <v>590</v>
      </c>
      <c r="BM86" s="138" t="s">
        <v>1245</v>
      </c>
    </row>
    <row r="87" spans="2:65" s="1" customFormat="1" ht="11.25">
      <c r="B87" s="32"/>
      <c r="D87" s="140" t="s">
        <v>152</v>
      </c>
      <c r="F87" s="141" t="s">
        <v>1244</v>
      </c>
      <c r="I87" s="142"/>
      <c r="L87" s="32"/>
      <c r="M87" s="143"/>
      <c r="T87" s="53"/>
      <c r="AT87" s="17" t="s">
        <v>152</v>
      </c>
      <c r="AU87" s="17" t="s">
        <v>82</v>
      </c>
    </row>
    <row r="88" spans="2:65" s="1" customFormat="1" ht="24.2" customHeight="1">
      <c r="B88" s="32"/>
      <c r="C88" s="127" t="s">
        <v>143</v>
      </c>
      <c r="D88" s="127" t="s">
        <v>145</v>
      </c>
      <c r="E88" s="128" t="s">
        <v>1246</v>
      </c>
      <c r="F88" s="129" t="s">
        <v>1244</v>
      </c>
      <c r="G88" s="130" t="s">
        <v>478</v>
      </c>
      <c r="H88" s="131">
        <v>6</v>
      </c>
      <c r="I88" s="132"/>
      <c r="J88" s="133">
        <f>ROUND(I88*H88,2)</f>
        <v>0</v>
      </c>
      <c r="K88" s="129" t="s">
        <v>19</v>
      </c>
      <c r="L88" s="32"/>
      <c r="M88" s="134" t="s">
        <v>19</v>
      </c>
      <c r="N88" s="135" t="s">
        <v>43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590</v>
      </c>
      <c r="AT88" s="138" t="s">
        <v>145</v>
      </c>
      <c r="AU88" s="138" t="s">
        <v>82</v>
      </c>
      <c r="AY88" s="17" t="s">
        <v>142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80</v>
      </c>
      <c r="BK88" s="139">
        <f>ROUND(I88*H88,2)</f>
        <v>0</v>
      </c>
      <c r="BL88" s="17" t="s">
        <v>590</v>
      </c>
      <c r="BM88" s="138" t="s">
        <v>1247</v>
      </c>
    </row>
    <row r="89" spans="2:65" s="1" customFormat="1" ht="11.25">
      <c r="B89" s="32"/>
      <c r="D89" s="140" t="s">
        <v>152</v>
      </c>
      <c r="F89" s="141" t="s">
        <v>1244</v>
      </c>
      <c r="I89" s="142"/>
      <c r="L89" s="32"/>
      <c r="M89" s="143"/>
      <c r="T89" s="53"/>
      <c r="AT89" s="17" t="s">
        <v>152</v>
      </c>
      <c r="AU89" s="17" t="s">
        <v>82</v>
      </c>
    </row>
    <row r="90" spans="2:65" s="1" customFormat="1" ht="21.75" customHeight="1">
      <c r="B90" s="32"/>
      <c r="C90" s="127" t="s">
        <v>150</v>
      </c>
      <c r="D90" s="127" t="s">
        <v>145</v>
      </c>
      <c r="E90" s="128" t="s">
        <v>1248</v>
      </c>
      <c r="F90" s="129" t="s">
        <v>1249</v>
      </c>
      <c r="G90" s="130" t="s">
        <v>478</v>
      </c>
      <c r="H90" s="131">
        <v>12</v>
      </c>
      <c r="I90" s="132"/>
      <c r="J90" s="133">
        <f>ROUND(I90*H90,2)</f>
        <v>0</v>
      </c>
      <c r="K90" s="129" t="s">
        <v>19</v>
      </c>
      <c r="L90" s="32"/>
      <c r="M90" s="134" t="s">
        <v>19</v>
      </c>
      <c r="N90" s="135" t="s">
        <v>43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590</v>
      </c>
      <c r="AT90" s="138" t="s">
        <v>145</v>
      </c>
      <c r="AU90" s="138" t="s">
        <v>82</v>
      </c>
      <c r="AY90" s="17" t="s">
        <v>142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80</v>
      </c>
      <c r="BK90" s="139">
        <f>ROUND(I90*H90,2)</f>
        <v>0</v>
      </c>
      <c r="BL90" s="17" t="s">
        <v>590</v>
      </c>
      <c r="BM90" s="138" t="s">
        <v>1250</v>
      </c>
    </row>
    <row r="91" spans="2:65" s="1" customFormat="1" ht="11.25">
      <c r="B91" s="32"/>
      <c r="D91" s="140" t="s">
        <v>152</v>
      </c>
      <c r="F91" s="141" t="s">
        <v>1249</v>
      </c>
      <c r="I91" s="142"/>
      <c r="L91" s="32"/>
      <c r="M91" s="143"/>
      <c r="T91" s="53"/>
      <c r="AT91" s="17" t="s">
        <v>152</v>
      </c>
      <c r="AU91" s="17" t="s">
        <v>82</v>
      </c>
    </row>
    <row r="92" spans="2:65" s="1" customFormat="1" ht="21.75" customHeight="1">
      <c r="B92" s="32"/>
      <c r="C92" s="127" t="s">
        <v>180</v>
      </c>
      <c r="D92" s="127" t="s">
        <v>145</v>
      </c>
      <c r="E92" s="128" t="s">
        <v>1251</v>
      </c>
      <c r="F92" s="129" t="s">
        <v>1252</v>
      </c>
      <c r="G92" s="130" t="s">
        <v>478</v>
      </c>
      <c r="H92" s="131">
        <v>6</v>
      </c>
      <c r="I92" s="132"/>
      <c r="J92" s="133">
        <f>ROUND(I92*H92,2)</f>
        <v>0</v>
      </c>
      <c r="K92" s="129" t="s">
        <v>19</v>
      </c>
      <c r="L92" s="32"/>
      <c r="M92" s="134" t="s">
        <v>19</v>
      </c>
      <c r="N92" s="135" t="s">
        <v>43</v>
      </c>
      <c r="P92" s="136">
        <f>O92*H92</f>
        <v>0</v>
      </c>
      <c r="Q92" s="136">
        <v>0</v>
      </c>
      <c r="R92" s="136">
        <f>Q92*H92</f>
        <v>0</v>
      </c>
      <c r="S92" s="136">
        <v>0</v>
      </c>
      <c r="T92" s="137">
        <f>S92*H92</f>
        <v>0</v>
      </c>
      <c r="AR92" s="138" t="s">
        <v>590</v>
      </c>
      <c r="AT92" s="138" t="s">
        <v>145</v>
      </c>
      <c r="AU92" s="138" t="s">
        <v>82</v>
      </c>
      <c r="AY92" s="17" t="s">
        <v>142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80</v>
      </c>
      <c r="BK92" s="139">
        <f>ROUND(I92*H92,2)</f>
        <v>0</v>
      </c>
      <c r="BL92" s="17" t="s">
        <v>590</v>
      </c>
      <c r="BM92" s="138" t="s">
        <v>1253</v>
      </c>
    </row>
    <row r="93" spans="2:65" s="1" customFormat="1" ht="11.25">
      <c r="B93" s="32"/>
      <c r="D93" s="140" t="s">
        <v>152</v>
      </c>
      <c r="F93" s="141" t="s">
        <v>1252</v>
      </c>
      <c r="I93" s="142"/>
      <c r="L93" s="32"/>
      <c r="M93" s="143"/>
      <c r="T93" s="53"/>
      <c r="AT93" s="17" t="s">
        <v>152</v>
      </c>
      <c r="AU93" s="17" t="s">
        <v>82</v>
      </c>
    </row>
    <row r="94" spans="2:65" s="1" customFormat="1" ht="16.5" hidden="1" customHeight="1">
      <c r="B94" s="32"/>
      <c r="C94" s="127" t="s">
        <v>188</v>
      </c>
      <c r="D94" s="127" t="s">
        <v>145</v>
      </c>
      <c r="E94" s="128" t="s">
        <v>1254</v>
      </c>
      <c r="F94" s="129" t="s">
        <v>1070</v>
      </c>
      <c r="G94" s="130" t="s">
        <v>1033</v>
      </c>
      <c r="H94" s="131">
        <v>1</v>
      </c>
      <c r="I94" s="132"/>
      <c r="J94" s="133">
        <f>ROUND(I94*H94,2)</f>
        <v>0</v>
      </c>
      <c r="K94" s="129" t="s">
        <v>19</v>
      </c>
      <c r="L94" s="32"/>
      <c r="M94" s="134" t="s">
        <v>19</v>
      </c>
      <c r="N94" s="135" t="s">
        <v>43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590</v>
      </c>
      <c r="AT94" s="138" t="s">
        <v>145</v>
      </c>
      <c r="AU94" s="138" t="s">
        <v>82</v>
      </c>
      <c r="AY94" s="17" t="s">
        <v>142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80</v>
      </c>
      <c r="BK94" s="139">
        <f>ROUND(I94*H94,2)</f>
        <v>0</v>
      </c>
      <c r="BL94" s="17" t="s">
        <v>590</v>
      </c>
      <c r="BM94" s="138" t="s">
        <v>1255</v>
      </c>
    </row>
    <row r="95" spans="2:65" s="1" customFormat="1" ht="11.25" hidden="1">
      <c r="B95" s="32"/>
      <c r="D95" s="140" t="s">
        <v>152</v>
      </c>
      <c r="F95" s="141" t="s">
        <v>1070</v>
      </c>
      <c r="I95" s="142"/>
      <c r="L95" s="32"/>
      <c r="M95" s="177"/>
      <c r="N95" s="178"/>
      <c r="O95" s="178"/>
      <c r="P95" s="178"/>
      <c r="Q95" s="178"/>
      <c r="R95" s="178"/>
      <c r="S95" s="178"/>
      <c r="T95" s="179"/>
      <c r="AT95" s="17" t="s">
        <v>152</v>
      </c>
      <c r="AU95" s="17" t="s">
        <v>82</v>
      </c>
    </row>
    <row r="96" spans="2:65" s="1" customFormat="1" ht="6.95" customHeight="1"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32"/>
    </row>
  </sheetData>
  <sheetProtection algorithmName="SHA-512" hashValue="4JaRBKmhEUfJddWop3FQPkkbNl+a5htrLp2xt6+kLQHMs619rbAeq7yontKcWFLOSSYCYz4CxJyYW/sI8b6MRA==" saltValue="JVeSK/uxVCL21UaBjMMtO7VdA6KgKWbqhkdQ0d8nnvH9AuSF3EQ5htGEZ94xnhpZ8qFsCr08Ub0dAhTiSL4duQ==" spinCount="100000" sheet="1" objects="1" scenarios="1" formatColumns="0" formatRows="0" autoFilter="0"/>
  <autoFilter ref="C80:K95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80" customWidth="1"/>
    <col min="2" max="2" width="1.6640625" style="180" customWidth="1"/>
    <col min="3" max="4" width="5" style="180" customWidth="1"/>
    <col min="5" max="5" width="11.6640625" style="180" customWidth="1"/>
    <col min="6" max="6" width="9.1640625" style="180" customWidth="1"/>
    <col min="7" max="7" width="5" style="180" customWidth="1"/>
    <col min="8" max="8" width="77.83203125" style="180" customWidth="1"/>
    <col min="9" max="10" width="20" style="180" customWidth="1"/>
    <col min="11" max="11" width="1.6640625" style="180" customWidth="1"/>
  </cols>
  <sheetData>
    <row r="1" spans="2:11" customFormat="1" ht="37.5" customHeight="1"/>
    <row r="2" spans="2:11" customFormat="1" ht="7.5" customHeight="1">
      <c r="B2" s="181"/>
      <c r="C2" s="182"/>
      <c r="D2" s="182"/>
      <c r="E2" s="182"/>
      <c r="F2" s="182"/>
      <c r="G2" s="182"/>
      <c r="H2" s="182"/>
      <c r="I2" s="182"/>
      <c r="J2" s="182"/>
      <c r="K2" s="183"/>
    </row>
    <row r="3" spans="2:11" s="15" customFormat="1" ht="45" customHeight="1">
      <c r="B3" s="184"/>
      <c r="C3" s="308" t="s">
        <v>1256</v>
      </c>
      <c r="D3" s="308"/>
      <c r="E3" s="308"/>
      <c r="F3" s="308"/>
      <c r="G3" s="308"/>
      <c r="H3" s="308"/>
      <c r="I3" s="308"/>
      <c r="J3" s="308"/>
      <c r="K3" s="185"/>
    </row>
    <row r="4" spans="2:11" customFormat="1" ht="25.5" customHeight="1">
      <c r="B4" s="186"/>
      <c r="C4" s="307" t="s">
        <v>1257</v>
      </c>
      <c r="D4" s="307"/>
      <c r="E4" s="307"/>
      <c r="F4" s="307"/>
      <c r="G4" s="307"/>
      <c r="H4" s="307"/>
      <c r="I4" s="307"/>
      <c r="J4" s="307"/>
      <c r="K4" s="187"/>
    </row>
    <row r="5" spans="2:11" customFormat="1" ht="5.25" customHeight="1">
      <c r="B5" s="186"/>
      <c r="C5" s="188"/>
      <c r="D5" s="188"/>
      <c r="E5" s="188"/>
      <c r="F5" s="188"/>
      <c r="G5" s="188"/>
      <c r="H5" s="188"/>
      <c r="I5" s="188"/>
      <c r="J5" s="188"/>
      <c r="K5" s="187"/>
    </row>
    <row r="6" spans="2:11" customFormat="1" ht="15" customHeight="1">
      <c r="B6" s="186"/>
      <c r="C6" s="306" t="s">
        <v>1258</v>
      </c>
      <c r="D6" s="306"/>
      <c r="E6" s="306"/>
      <c r="F6" s="306"/>
      <c r="G6" s="306"/>
      <c r="H6" s="306"/>
      <c r="I6" s="306"/>
      <c r="J6" s="306"/>
      <c r="K6" s="187"/>
    </row>
    <row r="7" spans="2:11" customFormat="1" ht="15" customHeight="1">
      <c r="B7" s="190"/>
      <c r="C7" s="306" t="s">
        <v>1259</v>
      </c>
      <c r="D7" s="306"/>
      <c r="E7" s="306"/>
      <c r="F7" s="306"/>
      <c r="G7" s="306"/>
      <c r="H7" s="306"/>
      <c r="I7" s="306"/>
      <c r="J7" s="306"/>
      <c r="K7" s="187"/>
    </row>
    <row r="8" spans="2:11" customFormat="1" ht="12.75" customHeight="1">
      <c r="B8" s="190"/>
      <c r="C8" s="189"/>
      <c r="D8" s="189"/>
      <c r="E8" s="189"/>
      <c r="F8" s="189"/>
      <c r="G8" s="189"/>
      <c r="H8" s="189"/>
      <c r="I8" s="189"/>
      <c r="J8" s="189"/>
      <c r="K8" s="187"/>
    </row>
    <row r="9" spans="2:11" customFormat="1" ht="15" customHeight="1">
      <c r="B9" s="190"/>
      <c r="C9" s="306" t="s">
        <v>1260</v>
      </c>
      <c r="D9" s="306"/>
      <c r="E9" s="306"/>
      <c r="F9" s="306"/>
      <c r="G9" s="306"/>
      <c r="H9" s="306"/>
      <c r="I9" s="306"/>
      <c r="J9" s="306"/>
      <c r="K9" s="187"/>
    </row>
    <row r="10" spans="2:11" customFormat="1" ht="15" customHeight="1">
      <c r="B10" s="190"/>
      <c r="C10" s="189"/>
      <c r="D10" s="306" t="s">
        <v>1261</v>
      </c>
      <c r="E10" s="306"/>
      <c r="F10" s="306"/>
      <c r="G10" s="306"/>
      <c r="H10" s="306"/>
      <c r="I10" s="306"/>
      <c r="J10" s="306"/>
      <c r="K10" s="187"/>
    </row>
    <row r="11" spans="2:11" customFormat="1" ht="15" customHeight="1">
      <c r="B11" s="190"/>
      <c r="C11" s="191"/>
      <c r="D11" s="306" t="s">
        <v>1262</v>
      </c>
      <c r="E11" s="306"/>
      <c r="F11" s="306"/>
      <c r="G11" s="306"/>
      <c r="H11" s="306"/>
      <c r="I11" s="306"/>
      <c r="J11" s="306"/>
      <c r="K11" s="187"/>
    </row>
    <row r="12" spans="2:11" customFormat="1" ht="15" customHeight="1">
      <c r="B12" s="190"/>
      <c r="C12" s="191"/>
      <c r="D12" s="189"/>
      <c r="E12" s="189"/>
      <c r="F12" s="189"/>
      <c r="G12" s="189"/>
      <c r="H12" s="189"/>
      <c r="I12" s="189"/>
      <c r="J12" s="189"/>
      <c r="K12" s="187"/>
    </row>
    <row r="13" spans="2:11" customFormat="1" ht="15" customHeight="1">
      <c r="B13" s="190"/>
      <c r="C13" s="191"/>
      <c r="D13" s="192" t="s">
        <v>1263</v>
      </c>
      <c r="E13" s="189"/>
      <c r="F13" s="189"/>
      <c r="G13" s="189"/>
      <c r="H13" s="189"/>
      <c r="I13" s="189"/>
      <c r="J13" s="189"/>
      <c r="K13" s="187"/>
    </row>
    <row r="14" spans="2:11" customFormat="1" ht="12.75" customHeight="1">
      <c r="B14" s="190"/>
      <c r="C14" s="191"/>
      <c r="D14" s="191"/>
      <c r="E14" s="191"/>
      <c r="F14" s="191"/>
      <c r="G14" s="191"/>
      <c r="H14" s="191"/>
      <c r="I14" s="191"/>
      <c r="J14" s="191"/>
      <c r="K14" s="187"/>
    </row>
    <row r="15" spans="2:11" customFormat="1" ht="15" customHeight="1">
      <c r="B15" s="190"/>
      <c r="C15" s="191"/>
      <c r="D15" s="306" t="s">
        <v>1264</v>
      </c>
      <c r="E15" s="306"/>
      <c r="F15" s="306"/>
      <c r="G15" s="306"/>
      <c r="H15" s="306"/>
      <c r="I15" s="306"/>
      <c r="J15" s="306"/>
      <c r="K15" s="187"/>
    </row>
    <row r="16" spans="2:11" customFormat="1" ht="15" customHeight="1">
      <c r="B16" s="190"/>
      <c r="C16" s="191"/>
      <c r="D16" s="306" t="s">
        <v>1265</v>
      </c>
      <c r="E16" s="306"/>
      <c r="F16" s="306"/>
      <c r="G16" s="306"/>
      <c r="H16" s="306"/>
      <c r="I16" s="306"/>
      <c r="J16" s="306"/>
      <c r="K16" s="187"/>
    </row>
    <row r="17" spans="2:11" customFormat="1" ht="15" customHeight="1">
      <c r="B17" s="190"/>
      <c r="C17" s="191"/>
      <c r="D17" s="306" t="s">
        <v>1266</v>
      </c>
      <c r="E17" s="306"/>
      <c r="F17" s="306"/>
      <c r="G17" s="306"/>
      <c r="H17" s="306"/>
      <c r="I17" s="306"/>
      <c r="J17" s="306"/>
      <c r="K17" s="187"/>
    </row>
    <row r="18" spans="2:11" customFormat="1" ht="15" customHeight="1">
      <c r="B18" s="190"/>
      <c r="C18" s="191"/>
      <c r="D18" s="191"/>
      <c r="E18" s="193" t="s">
        <v>79</v>
      </c>
      <c r="F18" s="306" t="s">
        <v>1267</v>
      </c>
      <c r="G18" s="306"/>
      <c r="H18" s="306"/>
      <c r="I18" s="306"/>
      <c r="J18" s="306"/>
      <c r="K18" s="187"/>
    </row>
    <row r="19" spans="2:11" customFormat="1" ht="15" customHeight="1">
      <c r="B19" s="190"/>
      <c r="C19" s="191"/>
      <c r="D19" s="191"/>
      <c r="E19" s="193" t="s">
        <v>1268</v>
      </c>
      <c r="F19" s="306" t="s">
        <v>1269</v>
      </c>
      <c r="G19" s="306"/>
      <c r="H19" s="306"/>
      <c r="I19" s="306"/>
      <c r="J19" s="306"/>
      <c r="K19" s="187"/>
    </row>
    <row r="20" spans="2:11" customFormat="1" ht="15" customHeight="1">
      <c r="B20" s="190"/>
      <c r="C20" s="191"/>
      <c r="D20" s="191"/>
      <c r="E20" s="193" t="s">
        <v>1270</v>
      </c>
      <c r="F20" s="306" t="s">
        <v>1271</v>
      </c>
      <c r="G20" s="306"/>
      <c r="H20" s="306"/>
      <c r="I20" s="306"/>
      <c r="J20" s="306"/>
      <c r="K20" s="187"/>
    </row>
    <row r="21" spans="2:11" customFormat="1" ht="15" customHeight="1">
      <c r="B21" s="190"/>
      <c r="C21" s="191"/>
      <c r="D21" s="191"/>
      <c r="E21" s="193" t="s">
        <v>1272</v>
      </c>
      <c r="F21" s="306" t="s">
        <v>1273</v>
      </c>
      <c r="G21" s="306"/>
      <c r="H21" s="306"/>
      <c r="I21" s="306"/>
      <c r="J21" s="306"/>
      <c r="K21" s="187"/>
    </row>
    <row r="22" spans="2:11" customFormat="1" ht="15" customHeight="1">
      <c r="B22" s="190"/>
      <c r="C22" s="191"/>
      <c r="D22" s="191"/>
      <c r="E22" s="193" t="s">
        <v>1274</v>
      </c>
      <c r="F22" s="306" t="s">
        <v>1275</v>
      </c>
      <c r="G22" s="306"/>
      <c r="H22" s="306"/>
      <c r="I22" s="306"/>
      <c r="J22" s="306"/>
      <c r="K22" s="187"/>
    </row>
    <row r="23" spans="2:11" customFormat="1" ht="15" customHeight="1">
      <c r="B23" s="190"/>
      <c r="C23" s="191"/>
      <c r="D23" s="191"/>
      <c r="E23" s="193" t="s">
        <v>1276</v>
      </c>
      <c r="F23" s="306" t="s">
        <v>1277</v>
      </c>
      <c r="G23" s="306"/>
      <c r="H23" s="306"/>
      <c r="I23" s="306"/>
      <c r="J23" s="306"/>
      <c r="K23" s="187"/>
    </row>
    <row r="24" spans="2:11" customFormat="1" ht="12.75" customHeight="1">
      <c r="B24" s="190"/>
      <c r="C24" s="191"/>
      <c r="D24" s="191"/>
      <c r="E24" s="191"/>
      <c r="F24" s="191"/>
      <c r="G24" s="191"/>
      <c r="H24" s="191"/>
      <c r="I24" s="191"/>
      <c r="J24" s="191"/>
      <c r="K24" s="187"/>
    </row>
    <row r="25" spans="2:11" customFormat="1" ht="15" customHeight="1">
      <c r="B25" s="190"/>
      <c r="C25" s="306" t="s">
        <v>1278</v>
      </c>
      <c r="D25" s="306"/>
      <c r="E25" s="306"/>
      <c r="F25" s="306"/>
      <c r="G25" s="306"/>
      <c r="H25" s="306"/>
      <c r="I25" s="306"/>
      <c r="J25" s="306"/>
      <c r="K25" s="187"/>
    </row>
    <row r="26" spans="2:11" customFormat="1" ht="15" customHeight="1">
      <c r="B26" s="190"/>
      <c r="C26" s="306" t="s">
        <v>1279</v>
      </c>
      <c r="D26" s="306"/>
      <c r="E26" s="306"/>
      <c r="F26" s="306"/>
      <c r="G26" s="306"/>
      <c r="H26" s="306"/>
      <c r="I26" s="306"/>
      <c r="J26" s="306"/>
      <c r="K26" s="187"/>
    </row>
    <row r="27" spans="2:11" customFormat="1" ht="15" customHeight="1">
      <c r="B27" s="190"/>
      <c r="C27" s="189"/>
      <c r="D27" s="306" t="s">
        <v>1280</v>
      </c>
      <c r="E27" s="306"/>
      <c r="F27" s="306"/>
      <c r="G27" s="306"/>
      <c r="H27" s="306"/>
      <c r="I27" s="306"/>
      <c r="J27" s="306"/>
      <c r="K27" s="187"/>
    </row>
    <row r="28" spans="2:11" customFormat="1" ht="15" customHeight="1">
      <c r="B28" s="190"/>
      <c r="C28" s="191"/>
      <c r="D28" s="306" t="s">
        <v>1281</v>
      </c>
      <c r="E28" s="306"/>
      <c r="F28" s="306"/>
      <c r="G28" s="306"/>
      <c r="H28" s="306"/>
      <c r="I28" s="306"/>
      <c r="J28" s="306"/>
      <c r="K28" s="187"/>
    </row>
    <row r="29" spans="2:11" customFormat="1" ht="12.75" customHeight="1">
      <c r="B29" s="190"/>
      <c r="C29" s="191"/>
      <c r="D29" s="191"/>
      <c r="E29" s="191"/>
      <c r="F29" s="191"/>
      <c r="G29" s="191"/>
      <c r="H29" s="191"/>
      <c r="I29" s="191"/>
      <c r="J29" s="191"/>
      <c r="K29" s="187"/>
    </row>
    <row r="30" spans="2:11" customFormat="1" ht="15" customHeight="1">
      <c r="B30" s="190"/>
      <c r="C30" s="191"/>
      <c r="D30" s="306" t="s">
        <v>1282</v>
      </c>
      <c r="E30" s="306"/>
      <c r="F30" s="306"/>
      <c r="G30" s="306"/>
      <c r="H30" s="306"/>
      <c r="I30" s="306"/>
      <c r="J30" s="306"/>
      <c r="K30" s="187"/>
    </row>
    <row r="31" spans="2:11" customFormat="1" ht="15" customHeight="1">
      <c r="B31" s="190"/>
      <c r="C31" s="191"/>
      <c r="D31" s="306" t="s">
        <v>1283</v>
      </c>
      <c r="E31" s="306"/>
      <c r="F31" s="306"/>
      <c r="G31" s="306"/>
      <c r="H31" s="306"/>
      <c r="I31" s="306"/>
      <c r="J31" s="306"/>
      <c r="K31" s="187"/>
    </row>
    <row r="32" spans="2:11" customFormat="1" ht="12.75" customHeight="1">
      <c r="B32" s="190"/>
      <c r="C32" s="191"/>
      <c r="D32" s="191"/>
      <c r="E32" s="191"/>
      <c r="F32" s="191"/>
      <c r="G32" s="191"/>
      <c r="H32" s="191"/>
      <c r="I32" s="191"/>
      <c r="J32" s="191"/>
      <c r="K32" s="187"/>
    </row>
    <row r="33" spans="2:11" customFormat="1" ht="15" customHeight="1">
      <c r="B33" s="190"/>
      <c r="C33" s="191"/>
      <c r="D33" s="306" t="s">
        <v>1284</v>
      </c>
      <c r="E33" s="306"/>
      <c r="F33" s="306"/>
      <c r="G33" s="306"/>
      <c r="H33" s="306"/>
      <c r="I33" s="306"/>
      <c r="J33" s="306"/>
      <c r="K33" s="187"/>
    </row>
    <row r="34" spans="2:11" customFormat="1" ht="15" customHeight="1">
      <c r="B34" s="190"/>
      <c r="C34" s="191"/>
      <c r="D34" s="306" t="s">
        <v>1285</v>
      </c>
      <c r="E34" s="306"/>
      <c r="F34" s="306"/>
      <c r="G34" s="306"/>
      <c r="H34" s="306"/>
      <c r="I34" s="306"/>
      <c r="J34" s="306"/>
      <c r="K34" s="187"/>
    </row>
    <row r="35" spans="2:11" customFormat="1" ht="15" customHeight="1">
      <c r="B35" s="190"/>
      <c r="C35" s="191"/>
      <c r="D35" s="306" t="s">
        <v>1286</v>
      </c>
      <c r="E35" s="306"/>
      <c r="F35" s="306"/>
      <c r="G35" s="306"/>
      <c r="H35" s="306"/>
      <c r="I35" s="306"/>
      <c r="J35" s="306"/>
      <c r="K35" s="187"/>
    </row>
    <row r="36" spans="2:11" customFormat="1" ht="15" customHeight="1">
      <c r="B36" s="190"/>
      <c r="C36" s="191"/>
      <c r="D36" s="189"/>
      <c r="E36" s="192" t="s">
        <v>128</v>
      </c>
      <c r="F36" s="189"/>
      <c r="G36" s="306" t="s">
        <v>1287</v>
      </c>
      <c r="H36" s="306"/>
      <c r="I36" s="306"/>
      <c r="J36" s="306"/>
      <c r="K36" s="187"/>
    </row>
    <row r="37" spans="2:11" customFormat="1" ht="30.75" customHeight="1">
      <c r="B37" s="190"/>
      <c r="C37" s="191"/>
      <c r="D37" s="189"/>
      <c r="E37" s="192" t="s">
        <v>1288</v>
      </c>
      <c r="F37" s="189"/>
      <c r="G37" s="306" t="s">
        <v>1289</v>
      </c>
      <c r="H37" s="306"/>
      <c r="I37" s="306"/>
      <c r="J37" s="306"/>
      <c r="K37" s="187"/>
    </row>
    <row r="38" spans="2:11" customFormat="1" ht="15" customHeight="1">
      <c r="B38" s="190"/>
      <c r="C38" s="191"/>
      <c r="D38" s="189"/>
      <c r="E38" s="192" t="s">
        <v>53</v>
      </c>
      <c r="F38" s="189"/>
      <c r="G38" s="306" t="s">
        <v>1290</v>
      </c>
      <c r="H38" s="306"/>
      <c r="I38" s="306"/>
      <c r="J38" s="306"/>
      <c r="K38" s="187"/>
    </row>
    <row r="39" spans="2:11" customFormat="1" ht="15" customHeight="1">
      <c r="B39" s="190"/>
      <c r="C39" s="191"/>
      <c r="D39" s="189"/>
      <c r="E39" s="192" t="s">
        <v>54</v>
      </c>
      <c r="F39" s="189"/>
      <c r="G39" s="306" t="s">
        <v>1291</v>
      </c>
      <c r="H39" s="306"/>
      <c r="I39" s="306"/>
      <c r="J39" s="306"/>
      <c r="K39" s="187"/>
    </row>
    <row r="40" spans="2:11" customFormat="1" ht="15" customHeight="1">
      <c r="B40" s="190"/>
      <c r="C40" s="191"/>
      <c r="D40" s="189"/>
      <c r="E40" s="192" t="s">
        <v>129</v>
      </c>
      <c r="F40" s="189"/>
      <c r="G40" s="306" t="s">
        <v>1292</v>
      </c>
      <c r="H40" s="306"/>
      <c r="I40" s="306"/>
      <c r="J40" s="306"/>
      <c r="K40" s="187"/>
    </row>
    <row r="41" spans="2:11" customFormat="1" ht="15" customHeight="1">
      <c r="B41" s="190"/>
      <c r="C41" s="191"/>
      <c r="D41" s="189"/>
      <c r="E41" s="192" t="s">
        <v>130</v>
      </c>
      <c r="F41" s="189"/>
      <c r="G41" s="306" t="s">
        <v>1293</v>
      </c>
      <c r="H41" s="306"/>
      <c r="I41" s="306"/>
      <c r="J41" s="306"/>
      <c r="K41" s="187"/>
    </row>
    <row r="42" spans="2:11" customFormat="1" ht="15" customHeight="1">
      <c r="B42" s="190"/>
      <c r="C42" s="191"/>
      <c r="D42" s="189"/>
      <c r="E42" s="192" t="s">
        <v>1294</v>
      </c>
      <c r="F42" s="189"/>
      <c r="G42" s="306" t="s">
        <v>1295</v>
      </c>
      <c r="H42" s="306"/>
      <c r="I42" s="306"/>
      <c r="J42" s="306"/>
      <c r="K42" s="187"/>
    </row>
    <row r="43" spans="2:11" customFormat="1" ht="15" customHeight="1">
      <c r="B43" s="190"/>
      <c r="C43" s="191"/>
      <c r="D43" s="189"/>
      <c r="E43" s="192"/>
      <c r="F43" s="189"/>
      <c r="G43" s="306" t="s">
        <v>1296</v>
      </c>
      <c r="H43" s="306"/>
      <c r="I43" s="306"/>
      <c r="J43" s="306"/>
      <c r="K43" s="187"/>
    </row>
    <row r="44" spans="2:11" customFormat="1" ht="15" customHeight="1">
      <c r="B44" s="190"/>
      <c r="C44" s="191"/>
      <c r="D44" s="189"/>
      <c r="E44" s="192" t="s">
        <v>1297</v>
      </c>
      <c r="F44" s="189"/>
      <c r="G44" s="306" t="s">
        <v>1298</v>
      </c>
      <c r="H44" s="306"/>
      <c r="I44" s="306"/>
      <c r="J44" s="306"/>
      <c r="K44" s="187"/>
    </row>
    <row r="45" spans="2:11" customFormat="1" ht="15" customHeight="1">
      <c r="B45" s="190"/>
      <c r="C45" s="191"/>
      <c r="D45" s="189"/>
      <c r="E45" s="192" t="s">
        <v>132</v>
      </c>
      <c r="F45" s="189"/>
      <c r="G45" s="306" t="s">
        <v>1299</v>
      </c>
      <c r="H45" s="306"/>
      <c r="I45" s="306"/>
      <c r="J45" s="306"/>
      <c r="K45" s="187"/>
    </row>
    <row r="46" spans="2:11" customFormat="1" ht="12.75" customHeight="1">
      <c r="B46" s="190"/>
      <c r="C46" s="191"/>
      <c r="D46" s="189"/>
      <c r="E46" s="189"/>
      <c r="F46" s="189"/>
      <c r="G46" s="189"/>
      <c r="H46" s="189"/>
      <c r="I46" s="189"/>
      <c r="J46" s="189"/>
      <c r="K46" s="187"/>
    </row>
    <row r="47" spans="2:11" customFormat="1" ht="15" customHeight="1">
      <c r="B47" s="190"/>
      <c r="C47" s="191"/>
      <c r="D47" s="306" t="s">
        <v>1300</v>
      </c>
      <c r="E47" s="306"/>
      <c r="F47" s="306"/>
      <c r="G47" s="306"/>
      <c r="H47" s="306"/>
      <c r="I47" s="306"/>
      <c r="J47" s="306"/>
      <c r="K47" s="187"/>
    </row>
    <row r="48" spans="2:11" customFormat="1" ht="15" customHeight="1">
      <c r="B48" s="190"/>
      <c r="C48" s="191"/>
      <c r="D48" s="191"/>
      <c r="E48" s="306" t="s">
        <v>1301</v>
      </c>
      <c r="F48" s="306"/>
      <c r="G48" s="306"/>
      <c r="H48" s="306"/>
      <c r="I48" s="306"/>
      <c r="J48" s="306"/>
      <c r="K48" s="187"/>
    </row>
    <row r="49" spans="2:11" customFormat="1" ht="15" customHeight="1">
      <c r="B49" s="190"/>
      <c r="C49" s="191"/>
      <c r="D49" s="191"/>
      <c r="E49" s="306" t="s">
        <v>1302</v>
      </c>
      <c r="F49" s="306"/>
      <c r="G49" s="306"/>
      <c r="H49" s="306"/>
      <c r="I49" s="306"/>
      <c r="J49" s="306"/>
      <c r="K49" s="187"/>
    </row>
    <row r="50" spans="2:11" customFormat="1" ht="15" customHeight="1">
      <c r="B50" s="190"/>
      <c r="C50" s="191"/>
      <c r="D50" s="191"/>
      <c r="E50" s="306" t="s">
        <v>1303</v>
      </c>
      <c r="F50" s="306"/>
      <c r="G50" s="306"/>
      <c r="H50" s="306"/>
      <c r="I50" s="306"/>
      <c r="J50" s="306"/>
      <c r="K50" s="187"/>
    </row>
    <row r="51" spans="2:11" customFormat="1" ht="15" customHeight="1">
      <c r="B51" s="190"/>
      <c r="C51" s="191"/>
      <c r="D51" s="306" t="s">
        <v>1304</v>
      </c>
      <c r="E51" s="306"/>
      <c r="F51" s="306"/>
      <c r="G51" s="306"/>
      <c r="H51" s="306"/>
      <c r="I51" s="306"/>
      <c r="J51" s="306"/>
      <c r="K51" s="187"/>
    </row>
    <row r="52" spans="2:11" customFormat="1" ht="25.5" customHeight="1">
      <c r="B52" s="186"/>
      <c r="C52" s="307" t="s">
        <v>1305</v>
      </c>
      <c r="D52" s="307"/>
      <c r="E52" s="307"/>
      <c r="F52" s="307"/>
      <c r="G52" s="307"/>
      <c r="H52" s="307"/>
      <c r="I52" s="307"/>
      <c r="J52" s="307"/>
      <c r="K52" s="187"/>
    </row>
    <row r="53" spans="2:11" customFormat="1" ht="5.25" customHeight="1">
      <c r="B53" s="186"/>
      <c r="C53" s="188"/>
      <c r="D53" s="188"/>
      <c r="E53" s="188"/>
      <c r="F53" s="188"/>
      <c r="G53" s="188"/>
      <c r="H53" s="188"/>
      <c r="I53" s="188"/>
      <c r="J53" s="188"/>
      <c r="K53" s="187"/>
    </row>
    <row r="54" spans="2:11" customFormat="1" ht="15" customHeight="1">
      <c r="B54" s="186"/>
      <c r="C54" s="306" t="s">
        <v>1306</v>
      </c>
      <c r="D54" s="306"/>
      <c r="E54" s="306"/>
      <c r="F54" s="306"/>
      <c r="G54" s="306"/>
      <c r="H54" s="306"/>
      <c r="I54" s="306"/>
      <c r="J54" s="306"/>
      <c r="K54" s="187"/>
    </row>
    <row r="55" spans="2:11" customFormat="1" ht="15" customHeight="1">
      <c r="B55" s="186"/>
      <c r="C55" s="306" t="s">
        <v>1307</v>
      </c>
      <c r="D55" s="306"/>
      <c r="E55" s="306"/>
      <c r="F55" s="306"/>
      <c r="G55" s="306"/>
      <c r="H55" s="306"/>
      <c r="I55" s="306"/>
      <c r="J55" s="306"/>
      <c r="K55" s="187"/>
    </row>
    <row r="56" spans="2:11" customFormat="1" ht="12.75" customHeight="1">
      <c r="B56" s="186"/>
      <c r="C56" s="189"/>
      <c r="D56" s="189"/>
      <c r="E56" s="189"/>
      <c r="F56" s="189"/>
      <c r="G56" s="189"/>
      <c r="H56" s="189"/>
      <c r="I56" s="189"/>
      <c r="J56" s="189"/>
      <c r="K56" s="187"/>
    </row>
    <row r="57" spans="2:11" customFormat="1" ht="15" customHeight="1">
      <c r="B57" s="186"/>
      <c r="C57" s="306" t="s">
        <v>1308</v>
      </c>
      <c r="D57" s="306"/>
      <c r="E57" s="306"/>
      <c r="F57" s="306"/>
      <c r="G57" s="306"/>
      <c r="H57" s="306"/>
      <c r="I57" s="306"/>
      <c r="J57" s="306"/>
      <c r="K57" s="187"/>
    </row>
    <row r="58" spans="2:11" customFormat="1" ht="15" customHeight="1">
      <c r="B58" s="186"/>
      <c r="C58" s="191"/>
      <c r="D58" s="306" t="s">
        <v>1309</v>
      </c>
      <c r="E58" s="306"/>
      <c r="F58" s="306"/>
      <c r="G58" s="306"/>
      <c r="H58" s="306"/>
      <c r="I58" s="306"/>
      <c r="J58" s="306"/>
      <c r="K58" s="187"/>
    </row>
    <row r="59" spans="2:11" customFormat="1" ht="15" customHeight="1">
      <c r="B59" s="186"/>
      <c r="C59" s="191"/>
      <c r="D59" s="306" t="s">
        <v>1310</v>
      </c>
      <c r="E59" s="306"/>
      <c r="F59" s="306"/>
      <c r="G59" s="306"/>
      <c r="H59" s="306"/>
      <c r="I59" s="306"/>
      <c r="J59" s="306"/>
      <c r="K59" s="187"/>
    </row>
    <row r="60" spans="2:11" customFormat="1" ht="15" customHeight="1">
      <c r="B60" s="186"/>
      <c r="C60" s="191"/>
      <c r="D60" s="306" t="s">
        <v>1311</v>
      </c>
      <c r="E60" s="306"/>
      <c r="F60" s="306"/>
      <c r="G60" s="306"/>
      <c r="H60" s="306"/>
      <c r="I60" s="306"/>
      <c r="J60" s="306"/>
      <c r="K60" s="187"/>
    </row>
    <row r="61" spans="2:11" customFormat="1" ht="15" customHeight="1">
      <c r="B61" s="186"/>
      <c r="C61" s="191"/>
      <c r="D61" s="306" t="s">
        <v>1312</v>
      </c>
      <c r="E61" s="306"/>
      <c r="F61" s="306"/>
      <c r="G61" s="306"/>
      <c r="H61" s="306"/>
      <c r="I61" s="306"/>
      <c r="J61" s="306"/>
      <c r="K61" s="187"/>
    </row>
    <row r="62" spans="2:11" customFormat="1" ht="15" customHeight="1">
      <c r="B62" s="186"/>
      <c r="C62" s="191"/>
      <c r="D62" s="309" t="s">
        <v>1313</v>
      </c>
      <c r="E62" s="309"/>
      <c r="F62" s="309"/>
      <c r="G62" s="309"/>
      <c r="H62" s="309"/>
      <c r="I62" s="309"/>
      <c r="J62" s="309"/>
      <c r="K62" s="187"/>
    </row>
    <row r="63" spans="2:11" customFormat="1" ht="15" customHeight="1">
      <c r="B63" s="186"/>
      <c r="C63" s="191"/>
      <c r="D63" s="306" t="s">
        <v>1314</v>
      </c>
      <c r="E63" s="306"/>
      <c r="F63" s="306"/>
      <c r="G63" s="306"/>
      <c r="H63" s="306"/>
      <c r="I63" s="306"/>
      <c r="J63" s="306"/>
      <c r="K63" s="187"/>
    </row>
    <row r="64" spans="2:11" customFormat="1" ht="12.75" customHeight="1">
      <c r="B64" s="186"/>
      <c r="C64" s="191"/>
      <c r="D64" s="191"/>
      <c r="E64" s="194"/>
      <c r="F64" s="191"/>
      <c r="G64" s="191"/>
      <c r="H64" s="191"/>
      <c r="I64" s="191"/>
      <c r="J64" s="191"/>
      <c r="K64" s="187"/>
    </row>
    <row r="65" spans="2:11" customFormat="1" ht="15" customHeight="1">
      <c r="B65" s="186"/>
      <c r="C65" s="191"/>
      <c r="D65" s="306" t="s">
        <v>1315</v>
      </c>
      <c r="E65" s="306"/>
      <c r="F65" s="306"/>
      <c r="G65" s="306"/>
      <c r="H65" s="306"/>
      <c r="I65" s="306"/>
      <c r="J65" s="306"/>
      <c r="K65" s="187"/>
    </row>
    <row r="66" spans="2:11" customFormat="1" ht="15" customHeight="1">
      <c r="B66" s="186"/>
      <c r="C66" s="191"/>
      <c r="D66" s="309" t="s">
        <v>1316</v>
      </c>
      <c r="E66" s="309"/>
      <c r="F66" s="309"/>
      <c r="G66" s="309"/>
      <c r="H66" s="309"/>
      <c r="I66" s="309"/>
      <c r="J66" s="309"/>
      <c r="K66" s="187"/>
    </row>
    <row r="67" spans="2:11" customFormat="1" ht="15" customHeight="1">
      <c r="B67" s="186"/>
      <c r="C67" s="191"/>
      <c r="D67" s="306" t="s">
        <v>1317</v>
      </c>
      <c r="E67" s="306"/>
      <c r="F67" s="306"/>
      <c r="G67" s="306"/>
      <c r="H67" s="306"/>
      <c r="I67" s="306"/>
      <c r="J67" s="306"/>
      <c r="K67" s="187"/>
    </row>
    <row r="68" spans="2:11" customFormat="1" ht="15" customHeight="1">
      <c r="B68" s="186"/>
      <c r="C68" s="191"/>
      <c r="D68" s="306" t="s">
        <v>1318</v>
      </c>
      <c r="E68" s="306"/>
      <c r="F68" s="306"/>
      <c r="G68" s="306"/>
      <c r="H68" s="306"/>
      <c r="I68" s="306"/>
      <c r="J68" s="306"/>
      <c r="K68" s="187"/>
    </row>
    <row r="69" spans="2:11" customFormat="1" ht="15" customHeight="1">
      <c r="B69" s="186"/>
      <c r="C69" s="191"/>
      <c r="D69" s="306" t="s">
        <v>1319</v>
      </c>
      <c r="E69" s="306"/>
      <c r="F69" s="306"/>
      <c r="G69" s="306"/>
      <c r="H69" s="306"/>
      <c r="I69" s="306"/>
      <c r="J69" s="306"/>
      <c r="K69" s="187"/>
    </row>
    <row r="70" spans="2:11" customFormat="1" ht="15" customHeight="1">
      <c r="B70" s="186"/>
      <c r="C70" s="191"/>
      <c r="D70" s="306" t="s">
        <v>1320</v>
      </c>
      <c r="E70" s="306"/>
      <c r="F70" s="306"/>
      <c r="G70" s="306"/>
      <c r="H70" s="306"/>
      <c r="I70" s="306"/>
      <c r="J70" s="306"/>
      <c r="K70" s="187"/>
    </row>
    <row r="71" spans="2:11" customFormat="1" ht="12.75" customHeight="1">
      <c r="B71" s="195"/>
      <c r="C71" s="196"/>
      <c r="D71" s="196"/>
      <c r="E71" s="196"/>
      <c r="F71" s="196"/>
      <c r="G71" s="196"/>
      <c r="H71" s="196"/>
      <c r="I71" s="196"/>
      <c r="J71" s="196"/>
      <c r="K71" s="197"/>
    </row>
    <row r="72" spans="2:11" customFormat="1" ht="18.75" customHeight="1">
      <c r="B72" s="198"/>
      <c r="C72" s="198"/>
      <c r="D72" s="198"/>
      <c r="E72" s="198"/>
      <c r="F72" s="198"/>
      <c r="G72" s="198"/>
      <c r="H72" s="198"/>
      <c r="I72" s="198"/>
      <c r="J72" s="198"/>
      <c r="K72" s="199"/>
    </row>
    <row r="73" spans="2:11" customFormat="1" ht="18.75" customHeight="1">
      <c r="B73" s="199"/>
      <c r="C73" s="199"/>
      <c r="D73" s="199"/>
      <c r="E73" s="199"/>
      <c r="F73" s="199"/>
      <c r="G73" s="199"/>
      <c r="H73" s="199"/>
      <c r="I73" s="199"/>
      <c r="J73" s="199"/>
      <c r="K73" s="199"/>
    </row>
    <row r="74" spans="2:11" customFormat="1" ht="7.5" customHeight="1">
      <c r="B74" s="200"/>
      <c r="C74" s="201"/>
      <c r="D74" s="201"/>
      <c r="E74" s="201"/>
      <c r="F74" s="201"/>
      <c r="G74" s="201"/>
      <c r="H74" s="201"/>
      <c r="I74" s="201"/>
      <c r="J74" s="201"/>
      <c r="K74" s="202"/>
    </row>
    <row r="75" spans="2:11" customFormat="1" ht="45" customHeight="1">
      <c r="B75" s="203"/>
      <c r="C75" s="310" t="s">
        <v>1321</v>
      </c>
      <c r="D75" s="310"/>
      <c r="E75" s="310"/>
      <c r="F75" s="310"/>
      <c r="G75" s="310"/>
      <c r="H75" s="310"/>
      <c r="I75" s="310"/>
      <c r="J75" s="310"/>
      <c r="K75" s="204"/>
    </row>
    <row r="76" spans="2:11" customFormat="1" ht="17.25" customHeight="1">
      <c r="B76" s="203"/>
      <c r="C76" s="205" t="s">
        <v>1322</v>
      </c>
      <c r="D76" s="205"/>
      <c r="E76" s="205"/>
      <c r="F76" s="205" t="s">
        <v>1323</v>
      </c>
      <c r="G76" s="206"/>
      <c r="H76" s="205" t="s">
        <v>54</v>
      </c>
      <c r="I76" s="205" t="s">
        <v>57</v>
      </c>
      <c r="J76" s="205" t="s">
        <v>1324</v>
      </c>
      <c r="K76" s="204"/>
    </row>
    <row r="77" spans="2:11" customFormat="1" ht="17.25" customHeight="1">
      <c r="B77" s="203"/>
      <c r="C77" s="207" t="s">
        <v>1325</v>
      </c>
      <c r="D77" s="207"/>
      <c r="E77" s="207"/>
      <c r="F77" s="208" t="s">
        <v>1326</v>
      </c>
      <c r="G77" s="209"/>
      <c r="H77" s="207"/>
      <c r="I77" s="207"/>
      <c r="J77" s="207" t="s">
        <v>1327</v>
      </c>
      <c r="K77" s="204"/>
    </row>
    <row r="78" spans="2:11" customFormat="1" ht="5.25" customHeight="1">
      <c r="B78" s="203"/>
      <c r="C78" s="210"/>
      <c r="D78" s="210"/>
      <c r="E78" s="210"/>
      <c r="F78" s="210"/>
      <c r="G78" s="211"/>
      <c r="H78" s="210"/>
      <c r="I78" s="210"/>
      <c r="J78" s="210"/>
      <c r="K78" s="204"/>
    </row>
    <row r="79" spans="2:11" customFormat="1" ht="15" customHeight="1">
      <c r="B79" s="203"/>
      <c r="C79" s="192" t="s">
        <v>53</v>
      </c>
      <c r="D79" s="212"/>
      <c r="E79" s="212"/>
      <c r="F79" s="213" t="s">
        <v>1328</v>
      </c>
      <c r="G79" s="214"/>
      <c r="H79" s="192" t="s">
        <v>1329</v>
      </c>
      <c r="I79" s="192" t="s">
        <v>1330</v>
      </c>
      <c r="J79" s="192">
        <v>20</v>
      </c>
      <c r="K79" s="204"/>
    </row>
    <row r="80" spans="2:11" customFormat="1" ht="15" customHeight="1">
      <c r="B80" s="203"/>
      <c r="C80" s="192" t="s">
        <v>1331</v>
      </c>
      <c r="D80" s="192"/>
      <c r="E80" s="192"/>
      <c r="F80" s="213" t="s">
        <v>1328</v>
      </c>
      <c r="G80" s="214"/>
      <c r="H80" s="192" t="s">
        <v>1332</v>
      </c>
      <c r="I80" s="192" t="s">
        <v>1330</v>
      </c>
      <c r="J80" s="192">
        <v>120</v>
      </c>
      <c r="K80" s="204"/>
    </row>
    <row r="81" spans="2:11" customFormat="1" ht="15" customHeight="1">
      <c r="B81" s="215"/>
      <c r="C81" s="192" t="s">
        <v>1333</v>
      </c>
      <c r="D81" s="192"/>
      <c r="E81" s="192"/>
      <c r="F81" s="213" t="s">
        <v>1334</v>
      </c>
      <c r="G81" s="214"/>
      <c r="H81" s="192" t="s">
        <v>1335</v>
      </c>
      <c r="I81" s="192" t="s">
        <v>1330</v>
      </c>
      <c r="J81" s="192">
        <v>50</v>
      </c>
      <c r="K81" s="204"/>
    </row>
    <row r="82" spans="2:11" customFormat="1" ht="15" customHeight="1">
      <c r="B82" s="215"/>
      <c r="C82" s="192" t="s">
        <v>1336</v>
      </c>
      <c r="D82" s="192"/>
      <c r="E82" s="192"/>
      <c r="F82" s="213" t="s">
        <v>1328</v>
      </c>
      <c r="G82" s="214"/>
      <c r="H82" s="192" t="s">
        <v>1337</v>
      </c>
      <c r="I82" s="192" t="s">
        <v>1338</v>
      </c>
      <c r="J82" s="192"/>
      <c r="K82" s="204"/>
    </row>
    <row r="83" spans="2:11" customFormat="1" ht="15" customHeight="1">
      <c r="B83" s="215"/>
      <c r="C83" s="192" t="s">
        <v>1339</v>
      </c>
      <c r="D83" s="192"/>
      <c r="E83" s="192"/>
      <c r="F83" s="213" t="s">
        <v>1334</v>
      </c>
      <c r="G83" s="192"/>
      <c r="H83" s="192" t="s">
        <v>1340</v>
      </c>
      <c r="I83" s="192" t="s">
        <v>1330</v>
      </c>
      <c r="J83" s="192">
        <v>15</v>
      </c>
      <c r="K83" s="204"/>
    </row>
    <row r="84" spans="2:11" customFormat="1" ht="15" customHeight="1">
      <c r="B84" s="215"/>
      <c r="C84" s="192" t="s">
        <v>1341</v>
      </c>
      <c r="D84" s="192"/>
      <c r="E84" s="192"/>
      <c r="F84" s="213" t="s">
        <v>1334</v>
      </c>
      <c r="G84" s="192"/>
      <c r="H84" s="192" t="s">
        <v>1342</v>
      </c>
      <c r="I84" s="192" t="s">
        <v>1330</v>
      </c>
      <c r="J84" s="192">
        <v>15</v>
      </c>
      <c r="K84" s="204"/>
    </row>
    <row r="85" spans="2:11" customFormat="1" ht="15" customHeight="1">
      <c r="B85" s="215"/>
      <c r="C85" s="192" t="s">
        <v>1343</v>
      </c>
      <c r="D85" s="192"/>
      <c r="E85" s="192"/>
      <c r="F85" s="213" t="s">
        <v>1334</v>
      </c>
      <c r="G85" s="192"/>
      <c r="H85" s="192" t="s">
        <v>1344</v>
      </c>
      <c r="I85" s="192" t="s">
        <v>1330</v>
      </c>
      <c r="J85" s="192">
        <v>20</v>
      </c>
      <c r="K85" s="204"/>
    </row>
    <row r="86" spans="2:11" customFormat="1" ht="15" customHeight="1">
      <c r="B86" s="215"/>
      <c r="C86" s="192" t="s">
        <v>1345</v>
      </c>
      <c r="D86" s="192"/>
      <c r="E86" s="192"/>
      <c r="F86" s="213" t="s">
        <v>1334</v>
      </c>
      <c r="G86" s="192"/>
      <c r="H86" s="192" t="s">
        <v>1346</v>
      </c>
      <c r="I86" s="192" t="s">
        <v>1330</v>
      </c>
      <c r="J86" s="192">
        <v>20</v>
      </c>
      <c r="K86" s="204"/>
    </row>
    <row r="87" spans="2:11" customFormat="1" ht="15" customHeight="1">
      <c r="B87" s="215"/>
      <c r="C87" s="192" t="s">
        <v>1347</v>
      </c>
      <c r="D87" s="192"/>
      <c r="E87" s="192"/>
      <c r="F87" s="213" t="s">
        <v>1334</v>
      </c>
      <c r="G87" s="214"/>
      <c r="H87" s="192" t="s">
        <v>1348</v>
      </c>
      <c r="I87" s="192" t="s">
        <v>1330</v>
      </c>
      <c r="J87" s="192">
        <v>50</v>
      </c>
      <c r="K87" s="204"/>
    </row>
    <row r="88" spans="2:11" customFormat="1" ht="15" customHeight="1">
      <c r="B88" s="215"/>
      <c r="C88" s="192" t="s">
        <v>1349</v>
      </c>
      <c r="D88" s="192"/>
      <c r="E88" s="192"/>
      <c r="F88" s="213" t="s">
        <v>1334</v>
      </c>
      <c r="G88" s="214"/>
      <c r="H88" s="192" t="s">
        <v>1350</v>
      </c>
      <c r="I88" s="192" t="s">
        <v>1330</v>
      </c>
      <c r="J88" s="192">
        <v>20</v>
      </c>
      <c r="K88" s="204"/>
    </row>
    <row r="89" spans="2:11" customFormat="1" ht="15" customHeight="1">
      <c r="B89" s="215"/>
      <c r="C89" s="192" t="s">
        <v>1351</v>
      </c>
      <c r="D89" s="192"/>
      <c r="E89" s="192"/>
      <c r="F89" s="213" t="s">
        <v>1334</v>
      </c>
      <c r="G89" s="214"/>
      <c r="H89" s="192" t="s">
        <v>1352</v>
      </c>
      <c r="I89" s="192" t="s">
        <v>1330</v>
      </c>
      <c r="J89" s="192">
        <v>20</v>
      </c>
      <c r="K89" s="204"/>
    </row>
    <row r="90" spans="2:11" customFormat="1" ht="15" customHeight="1">
      <c r="B90" s="215"/>
      <c r="C90" s="192" t="s">
        <v>1353</v>
      </c>
      <c r="D90" s="192"/>
      <c r="E90" s="192"/>
      <c r="F90" s="213" t="s">
        <v>1334</v>
      </c>
      <c r="G90" s="214"/>
      <c r="H90" s="192" t="s">
        <v>1354</v>
      </c>
      <c r="I90" s="192" t="s">
        <v>1330</v>
      </c>
      <c r="J90" s="192">
        <v>50</v>
      </c>
      <c r="K90" s="204"/>
    </row>
    <row r="91" spans="2:11" customFormat="1" ht="15" customHeight="1">
      <c r="B91" s="215"/>
      <c r="C91" s="192" t="s">
        <v>1355</v>
      </c>
      <c r="D91" s="192"/>
      <c r="E91" s="192"/>
      <c r="F91" s="213" t="s">
        <v>1334</v>
      </c>
      <c r="G91" s="214"/>
      <c r="H91" s="192" t="s">
        <v>1355</v>
      </c>
      <c r="I91" s="192" t="s">
        <v>1330</v>
      </c>
      <c r="J91" s="192">
        <v>50</v>
      </c>
      <c r="K91" s="204"/>
    </row>
    <row r="92" spans="2:11" customFormat="1" ht="15" customHeight="1">
      <c r="B92" s="215"/>
      <c r="C92" s="192" t="s">
        <v>1356</v>
      </c>
      <c r="D92" s="192"/>
      <c r="E92" s="192"/>
      <c r="F92" s="213" t="s">
        <v>1334</v>
      </c>
      <c r="G92" s="214"/>
      <c r="H92" s="192" t="s">
        <v>1357</v>
      </c>
      <c r="I92" s="192" t="s">
        <v>1330</v>
      </c>
      <c r="J92" s="192">
        <v>255</v>
      </c>
      <c r="K92" s="204"/>
    </row>
    <row r="93" spans="2:11" customFormat="1" ht="15" customHeight="1">
      <c r="B93" s="215"/>
      <c r="C93" s="192" t="s">
        <v>1358</v>
      </c>
      <c r="D93" s="192"/>
      <c r="E93" s="192"/>
      <c r="F93" s="213" t="s">
        <v>1328</v>
      </c>
      <c r="G93" s="214"/>
      <c r="H93" s="192" t="s">
        <v>1359</v>
      </c>
      <c r="I93" s="192" t="s">
        <v>1360</v>
      </c>
      <c r="J93" s="192"/>
      <c r="K93" s="204"/>
    </row>
    <row r="94" spans="2:11" customFormat="1" ht="15" customHeight="1">
      <c r="B94" s="215"/>
      <c r="C94" s="192" t="s">
        <v>1361</v>
      </c>
      <c r="D94" s="192"/>
      <c r="E94" s="192"/>
      <c r="F94" s="213" t="s">
        <v>1328</v>
      </c>
      <c r="G94" s="214"/>
      <c r="H94" s="192" t="s">
        <v>1362</v>
      </c>
      <c r="I94" s="192" t="s">
        <v>1363</v>
      </c>
      <c r="J94" s="192"/>
      <c r="K94" s="204"/>
    </row>
    <row r="95" spans="2:11" customFormat="1" ht="15" customHeight="1">
      <c r="B95" s="215"/>
      <c r="C95" s="192" t="s">
        <v>1364</v>
      </c>
      <c r="D95" s="192"/>
      <c r="E95" s="192"/>
      <c r="F95" s="213" t="s">
        <v>1328</v>
      </c>
      <c r="G95" s="214"/>
      <c r="H95" s="192" t="s">
        <v>1364</v>
      </c>
      <c r="I95" s="192" t="s">
        <v>1363</v>
      </c>
      <c r="J95" s="192"/>
      <c r="K95" s="204"/>
    </row>
    <row r="96" spans="2:11" customFormat="1" ht="15" customHeight="1">
      <c r="B96" s="215"/>
      <c r="C96" s="192" t="s">
        <v>38</v>
      </c>
      <c r="D96" s="192"/>
      <c r="E96" s="192"/>
      <c r="F96" s="213" t="s">
        <v>1328</v>
      </c>
      <c r="G96" s="214"/>
      <c r="H96" s="192" t="s">
        <v>1365</v>
      </c>
      <c r="I96" s="192" t="s">
        <v>1363</v>
      </c>
      <c r="J96" s="192"/>
      <c r="K96" s="204"/>
    </row>
    <row r="97" spans="2:11" customFormat="1" ht="15" customHeight="1">
      <c r="B97" s="215"/>
      <c r="C97" s="192" t="s">
        <v>48</v>
      </c>
      <c r="D97" s="192"/>
      <c r="E97" s="192"/>
      <c r="F97" s="213" t="s">
        <v>1328</v>
      </c>
      <c r="G97" s="214"/>
      <c r="H97" s="192" t="s">
        <v>1366</v>
      </c>
      <c r="I97" s="192" t="s">
        <v>1363</v>
      </c>
      <c r="J97" s="192"/>
      <c r="K97" s="204"/>
    </row>
    <row r="98" spans="2:11" customFormat="1" ht="15" customHeight="1">
      <c r="B98" s="216"/>
      <c r="C98" s="217"/>
      <c r="D98" s="217"/>
      <c r="E98" s="217"/>
      <c r="F98" s="217"/>
      <c r="G98" s="217"/>
      <c r="H98" s="217"/>
      <c r="I98" s="217"/>
      <c r="J98" s="217"/>
      <c r="K98" s="218"/>
    </row>
    <row r="99" spans="2:11" customFormat="1" ht="18.75" customHeight="1">
      <c r="B99" s="219"/>
      <c r="C99" s="220"/>
      <c r="D99" s="220"/>
      <c r="E99" s="220"/>
      <c r="F99" s="220"/>
      <c r="G99" s="220"/>
      <c r="H99" s="220"/>
      <c r="I99" s="220"/>
      <c r="J99" s="220"/>
      <c r="K99" s="219"/>
    </row>
    <row r="100" spans="2:11" customFormat="1" ht="18.75" customHeight="1"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</row>
    <row r="101" spans="2:11" customFormat="1" ht="7.5" customHeight="1">
      <c r="B101" s="200"/>
      <c r="C101" s="201"/>
      <c r="D101" s="201"/>
      <c r="E101" s="201"/>
      <c r="F101" s="201"/>
      <c r="G101" s="201"/>
      <c r="H101" s="201"/>
      <c r="I101" s="201"/>
      <c r="J101" s="201"/>
      <c r="K101" s="202"/>
    </row>
    <row r="102" spans="2:11" customFormat="1" ht="45" customHeight="1">
      <c r="B102" s="203"/>
      <c r="C102" s="310" t="s">
        <v>1367</v>
      </c>
      <c r="D102" s="310"/>
      <c r="E102" s="310"/>
      <c r="F102" s="310"/>
      <c r="G102" s="310"/>
      <c r="H102" s="310"/>
      <c r="I102" s="310"/>
      <c r="J102" s="310"/>
      <c r="K102" s="204"/>
    </row>
    <row r="103" spans="2:11" customFormat="1" ht="17.25" customHeight="1">
      <c r="B103" s="203"/>
      <c r="C103" s="205" t="s">
        <v>1322</v>
      </c>
      <c r="D103" s="205"/>
      <c r="E103" s="205"/>
      <c r="F103" s="205" t="s">
        <v>1323</v>
      </c>
      <c r="G103" s="206"/>
      <c r="H103" s="205" t="s">
        <v>54</v>
      </c>
      <c r="I103" s="205" t="s">
        <v>57</v>
      </c>
      <c r="J103" s="205" t="s">
        <v>1324</v>
      </c>
      <c r="K103" s="204"/>
    </row>
    <row r="104" spans="2:11" customFormat="1" ht="17.25" customHeight="1">
      <c r="B104" s="203"/>
      <c r="C104" s="207" t="s">
        <v>1325</v>
      </c>
      <c r="D104" s="207"/>
      <c r="E104" s="207"/>
      <c r="F104" s="208" t="s">
        <v>1326</v>
      </c>
      <c r="G104" s="209"/>
      <c r="H104" s="207"/>
      <c r="I104" s="207"/>
      <c r="J104" s="207" t="s">
        <v>1327</v>
      </c>
      <c r="K104" s="204"/>
    </row>
    <row r="105" spans="2:11" customFormat="1" ht="5.25" customHeight="1">
      <c r="B105" s="203"/>
      <c r="C105" s="205"/>
      <c r="D105" s="205"/>
      <c r="E105" s="205"/>
      <c r="F105" s="205"/>
      <c r="G105" s="221"/>
      <c r="H105" s="205"/>
      <c r="I105" s="205"/>
      <c r="J105" s="205"/>
      <c r="K105" s="204"/>
    </row>
    <row r="106" spans="2:11" customFormat="1" ht="15" customHeight="1">
      <c r="B106" s="203"/>
      <c r="C106" s="192" t="s">
        <v>53</v>
      </c>
      <c r="D106" s="212"/>
      <c r="E106" s="212"/>
      <c r="F106" s="213" t="s">
        <v>1328</v>
      </c>
      <c r="G106" s="192"/>
      <c r="H106" s="192" t="s">
        <v>1368</v>
      </c>
      <c r="I106" s="192" t="s">
        <v>1330</v>
      </c>
      <c r="J106" s="192">
        <v>20</v>
      </c>
      <c r="K106" s="204"/>
    </row>
    <row r="107" spans="2:11" customFormat="1" ht="15" customHeight="1">
      <c r="B107" s="203"/>
      <c r="C107" s="192" t="s">
        <v>1331</v>
      </c>
      <c r="D107" s="192"/>
      <c r="E107" s="192"/>
      <c r="F107" s="213" t="s">
        <v>1328</v>
      </c>
      <c r="G107" s="192"/>
      <c r="H107" s="192" t="s">
        <v>1368</v>
      </c>
      <c r="I107" s="192" t="s">
        <v>1330</v>
      </c>
      <c r="J107" s="192">
        <v>120</v>
      </c>
      <c r="K107" s="204"/>
    </row>
    <row r="108" spans="2:11" customFormat="1" ht="15" customHeight="1">
      <c r="B108" s="215"/>
      <c r="C108" s="192" t="s">
        <v>1333</v>
      </c>
      <c r="D108" s="192"/>
      <c r="E108" s="192"/>
      <c r="F108" s="213" t="s">
        <v>1334</v>
      </c>
      <c r="G108" s="192"/>
      <c r="H108" s="192" t="s">
        <v>1368</v>
      </c>
      <c r="I108" s="192" t="s">
        <v>1330</v>
      </c>
      <c r="J108" s="192">
        <v>50</v>
      </c>
      <c r="K108" s="204"/>
    </row>
    <row r="109" spans="2:11" customFormat="1" ht="15" customHeight="1">
      <c r="B109" s="215"/>
      <c r="C109" s="192" t="s">
        <v>1336</v>
      </c>
      <c r="D109" s="192"/>
      <c r="E109" s="192"/>
      <c r="F109" s="213" t="s">
        <v>1328</v>
      </c>
      <c r="G109" s="192"/>
      <c r="H109" s="192" t="s">
        <v>1368</v>
      </c>
      <c r="I109" s="192" t="s">
        <v>1338</v>
      </c>
      <c r="J109" s="192"/>
      <c r="K109" s="204"/>
    </row>
    <row r="110" spans="2:11" customFormat="1" ht="15" customHeight="1">
      <c r="B110" s="215"/>
      <c r="C110" s="192" t="s">
        <v>1347</v>
      </c>
      <c r="D110" s="192"/>
      <c r="E110" s="192"/>
      <c r="F110" s="213" t="s">
        <v>1334</v>
      </c>
      <c r="G110" s="192"/>
      <c r="H110" s="192" t="s">
        <v>1368</v>
      </c>
      <c r="I110" s="192" t="s">
        <v>1330</v>
      </c>
      <c r="J110" s="192">
        <v>50</v>
      </c>
      <c r="K110" s="204"/>
    </row>
    <row r="111" spans="2:11" customFormat="1" ht="15" customHeight="1">
      <c r="B111" s="215"/>
      <c r="C111" s="192" t="s">
        <v>1355</v>
      </c>
      <c r="D111" s="192"/>
      <c r="E111" s="192"/>
      <c r="F111" s="213" t="s">
        <v>1334</v>
      </c>
      <c r="G111" s="192"/>
      <c r="H111" s="192" t="s">
        <v>1368</v>
      </c>
      <c r="I111" s="192" t="s">
        <v>1330</v>
      </c>
      <c r="J111" s="192">
        <v>50</v>
      </c>
      <c r="K111" s="204"/>
    </row>
    <row r="112" spans="2:11" customFormat="1" ht="15" customHeight="1">
      <c r="B112" s="215"/>
      <c r="C112" s="192" t="s">
        <v>1353</v>
      </c>
      <c r="D112" s="192"/>
      <c r="E112" s="192"/>
      <c r="F112" s="213" t="s">
        <v>1334</v>
      </c>
      <c r="G112" s="192"/>
      <c r="H112" s="192" t="s">
        <v>1368</v>
      </c>
      <c r="I112" s="192" t="s">
        <v>1330</v>
      </c>
      <c r="J112" s="192">
        <v>50</v>
      </c>
      <c r="K112" s="204"/>
    </row>
    <row r="113" spans="2:11" customFormat="1" ht="15" customHeight="1">
      <c r="B113" s="215"/>
      <c r="C113" s="192" t="s">
        <v>53</v>
      </c>
      <c r="D113" s="192"/>
      <c r="E113" s="192"/>
      <c r="F113" s="213" t="s">
        <v>1328</v>
      </c>
      <c r="G113" s="192"/>
      <c r="H113" s="192" t="s">
        <v>1369</v>
      </c>
      <c r="I113" s="192" t="s">
        <v>1330</v>
      </c>
      <c r="J113" s="192">
        <v>20</v>
      </c>
      <c r="K113" s="204"/>
    </row>
    <row r="114" spans="2:11" customFormat="1" ht="15" customHeight="1">
      <c r="B114" s="215"/>
      <c r="C114" s="192" t="s">
        <v>1370</v>
      </c>
      <c r="D114" s="192"/>
      <c r="E114" s="192"/>
      <c r="F114" s="213" t="s">
        <v>1328</v>
      </c>
      <c r="G114" s="192"/>
      <c r="H114" s="192" t="s">
        <v>1371</v>
      </c>
      <c r="I114" s="192" t="s">
        <v>1330</v>
      </c>
      <c r="J114" s="192">
        <v>120</v>
      </c>
      <c r="K114" s="204"/>
    </row>
    <row r="115" spans="2:11" customFormat="1" ht="15" customHeight="1">
      <c r="B115" s="215"/>
      <c r="C115" s="192" t="s">
        <v>38</v>
      </c>
      <c r="D115" s="192"/>
      <c r="E115" s="192"/>
      <c r="F115" s="213" t="s">
        <v>1328</v>
      </c>
      <c r="G115" s="192"/>
      <c r="H115" s="192" t="s">
        <v>1372</v>
      </c>
      <c r="I115" s="192" t="s">
        <v>1363</v>
      </c>
      <c r="J115" s="192"/>
      <c r="K115" s="204"/>
    </row>
    <row r="116" spans="2:11" customFormat="1" ht="15" customHeight="1">
      <c r="B116" s="215"/>
      <c r="C116" s="192" t="s">
        <v>48</v>
      </c>
      <c r="D116" s="192"/>
      <c r="E116" s="192"/>
      <c r="F116" s="213" t="s">
        <v>1328</v>
      </c>
      <c r="G116" s="192"/>
      <c r="H116" s="192" t="s">
        <v>1373</v>
      </c>
      <c r="I116" s="192" t="s">
        <v>1363</v>
      </c>
      <c r="J116" s="192"/>
      <c r="K116" s="204"/>
    </row>
    <row r="117" spans="2:11" customFormat="1" ht="15" customHeight="1">
      <c r="B117" s="215"/>
      <c r="C117" s="192" t="s">
        <v>57</v>
      </c>
      <c r="D117" s="192"/>
      <c r="E117" s="192"/>
      <c r="F117" s="213" t="s">
        <v>1328</v>
      </c>
      <c r="G117" s="192"/>
      <c r="H117" s="192" t="s">
        <v>1374</v>
      </c>
      <c r="I117" s="192" t="s">
        <v>1375</v>
      </c>
      <c r="J117" s="192"/>
      <c r="K117" s="204"/>
    </row>
    <row r="118" spans="2:11" customFormat="1" ht="15" customHeight="1">
      <c r="B118" s="216"/>
      <c r="C118" s="222"/>
      <c r="D118" s="222"/>
      <c r="E118" s="222"/>
      <c r="F118" s="222"/>
      <c r="G118" s="222"/>
      <c r="H118" s="222"/>
      <c r="I118" s="222"/>
      <c r="J118" s="222"/>
      <c r="K118" s="218"/>
    </row>
    <row r="119" spans="2:11" customFormat="1" ht="18.75" customHeight="1">
      <c r="B119" s="223"/>
      <c r="C119" s="224"/>
      <c r="D119" s="224"/>
      <c r="E119" s="224"/>
      <c r="F119" s="225"/>
      <c r="G119" s="224"/>
      <c r="H119" s="224"/>
      <c r="I119" s="224"/>
      <c r="J119" s="224"/>
      <c r="K119" s="223"/>
    </row>
    <row r="120" spans="2:11" customFormat="1" ht="18.75" customHeight="1">
      <c r="B120" s="199"/>
      <c r="C120" s="199"/>
      <c r="D120" s="199"/>
      <c r="E120" s="199"/>
      <c r="F120" s="199"/>
      <c r="G120" s="199"/>
      <c r="H120" s="199"/>
      <c r="I120" s="199"/>
      <c r="J120" s="199"/>
      <c r="K120" s="199"/>
    </row>
    <row r="121" spans="2:11" customFormat="1" ht="7.5" customHeight="1">
      <c r="B121" s="226"/>
      <c r="C121" s="227"/>
      <c r="D121" s="227"/>
      <c r="E121" s="227"/>
      <c r="F121" s="227"/>
      <c r="G121" s="227"/>
      <c r="H121" s="227"/>
      <c r="I121" s="227"/>
      <c r="J121" s="227"/>
      <c r="K121" s="228"/>
    </row>
    <row r="122" spans="2:11" customFormat="1" ht="45" customHeight="1">
      <c r="B122" s="229"/>
      <c r="C122" s="308" t="s">
        <v>1376</v>
      </c>
      <c r="D122" s="308"/>
      <c r="E122" s="308"/>
      <c r="F122" s="308"/>
      <c r="G122" s="308"/>
      <c r="H122" s="308"/>
      <c r="I122" s="308"/>
      <c r="J122" s="308"/>
      <c r="K122" s="230"/>
    </row>
    <row r="123" spans="2:11" customFormat="1" ht="17.25" customHeight="1">
      <c r="B123" s="231"/>
      <c r="C123" s="205" t="s">
        <v>1322</v>
      </c>
      <c r="D123" s="205"/>
      <c r="E123" s="205"/>
      <c r="F123" s="205" t="s">
        <v>1323</v>
      </c>
      <c r="G123" s="206"/>
      <c r="H123" s="205" t="s">
        <v>54</v>
      </c>
      <c r="I123" s="205" t="s">
        <v>57</v>
      </c>
      <c r="J123" s="205" t="s">
        <v>1324</v>
      </c>
      <c r="K123" s="232"/>
    </row>
    <row r="124" spans="2:11" customFormat="1" ht="17.25" customHeight="1">
      <c r="B124" s="231"/>
      <c r="C124" s="207" t="s">
        <v>1325</v>
      </c>
      <c r="D124" s="207"/>
      <c r="E124" s="207"/>
      <c r="F124" s="208" t="s">
        <v>1326</v>
      </c>
      <c r="G124" s="209"/>
      <c r="H124" s="207"/>
      <c r="I124" s="207"/>
      <c r="J124" s="207" t="s">
        <v>1327</v>
      </c>
      <c r="K124" s="232"/>
    </row>
    <row r="125" spans="2:11" customFormat="1" ht="5.25" customHeight="1">
      <c r="B125" s="233"/>
      <c r="C125" s="210"/>
      <c r="D125" s="210"/>
      <c r="E125" s="210"/>
      <c r="F125" s="210"/>
      <c r="G125" s="234"/>
      <c r="H125" s="210"/>
      <c r="I125" s="210"/>
      <c r="J125" s="210"/>
      <c r="K125" s="235"/>
    </row>
    <row r="126" spans="2:11" customFormat="1" ht="15" customHeight="1">
      <c r="B126" s="233"/>
      <c r="C126" s="192" t="s">
        <v>1331</v>
      </c>
      <c r="D126" s="212"/>
      <c r="E126" s="212"/>
      <c r="F126" s="213" t="s">
        <v>1328</v>
      </c>
      <c r="G126" s="192"/>
      <c r="H126" s="192" t="s">
        <v>1368</v>
      </c>
      <c r="I126" s="192" t="s">
        <v>1330</v>
      </c>
      <c r="J126" s="192">
        <v>120</v>
      </c>
      <c r="K126" s="236"/>
    </row>
    <row r="127" spans="2:11" customFormat="1" ht="15" customHeight="1">
      <c r="B127" s="233"/>
      <c r="C127" s="192" t="s">
        <v>1377</v>
      </c>
      <c r="D127" s="192"/>
      <c r="E127" s="192"/>
      <c r="F127" s="213" t="s">
        <v>1328</v>
      </c>
      <c r="G127" s="192"/>
      <c r="H127" s="192" t="s">
        <v>1378</v>
      </c>
      <c r="I127" s="192" t="s">
        <v>1330</v>
      </c>
      <c r="J127" s="192" t="s">
        <v>1379</v>
      </c>
      <c r="K127" s="236"/>
    </row>
    <row r="128" spans="2:11" customFormat="1" ht="15" customHeight="1">
      <c r="B128" s="233"/>
      <c r="C128" s="192" t="s">
        <v>1276</v>
      </c>
      <c r="D128" s="192"/>
      <c r="E128" s="192"/>
      <c r="F128" s="213" t="s">
        <v>1328</v>
      </c>
      <c r="G128" s="192"/>
      <c r="H128" s="192" t="s">
        <v>1380</v>
      </c>
      <c r="I128" s="192" t="s">
        <v>1330</v>
      </c>
      <c r="J128" s="192" t="s">
        <v>1379</v>
      </c>
      <c r="K128" s="236"/>
    </row>
    <row r="129" spans="2:11" customFormat="1" ht="15" customHeight="1">
      <c r="B129" s="233"/>
      <c r="C129" s="192" t="s">
        <v>1339</v>
      </c>
      <c r="D129" s="192"/>
      <c r="E129" s="192"/>
      <c r="F129" s="213" t="s">
        <v>1334</v>
      </c>
      <c r="G129" s="192"/>
      <c r="H129" s="192" t="s">
        <v>1340</v>
      </c>
      <c r="I129" s="192" t="s">
        <v>1330</v>
      </c>
      <c r="J129" s="192">
        <v>15</v>
      </c>
      <c r="K129" s="236"/>
    </row>
    <row r="130" spans="2:11" customFormat="1" ht="15" customHeight="1">
      <c r="B130" s="233"/>
      <c r="C130" s="192" t="s">
        <v>1341</v>
      </c>
      <c r="D130" s="192"/>
      <c r="E130" s="192"/>
      <c r="F130" s="213" t="s">
        <v>1334</v>
      </c>
      <c r="G130" s="192"/>
      <c r="H130" s="192" t="s">
        <v>1342</v>
      </c>
      <c r="I130" s="192" t="s">
        <v>1330</v>
      </c>
      <c r="J130" s="192">
        <v>15</v>
      </c>
      <c r="K130" s="236"/>
    </row>
    <row r="131" spans="2:11" customFormat="1" ht="15" customHeight="1">
      <c r="B131" s="233"/>
      <c r="C131" s="192" t="s">
        <v>1343</v>
      </c>
      <c r="D131" s="192"/>
      <c r="E131" s="192"/>
      <c r="F131" s="213" t="s">
        <v>1334</v>
      </c>
      <c r="G131" s="192"/>
      <c r="H131" s="192" t="s">
        <v>1344</v>
      </c>
      <c r="I131" s="192" t="s">
        <v>1330</v>
      </c>
      <c r="J131" s="192">
        <v>20</v>
      </c>
      <c r="K131" s="236"/>
    </row>
    <row r="132" spans="2:11" customFormat="1" ht="15" customHeight="1">
      <c r="B132" s="233"/>
      <c r="C132" s="192" t="s">
        <v>1345</v>
      </c>
      <c r="D132" s="192"/>
      <c r="E132" s="192"/>
      <c r="F132" s="213" t="s">
        <v>1334</v>
      </c>
      <c r="G132" s="192"/>
      <c r="H132" s="192" t="s">
        <v>1346</v>
      </c>
      <c r="I132" s="192" t="s">
        <v>1330</v>
      </c>
      <c r="J132" s="192">
        <v>20</v>
      </c>
      <c r="K132" s="236"/>
    </row>
    <row r="133" spans="2:11" customFormat="1" ht="15" customHeight="1">
      <c r="B133" s="233"/>
      <c r="C133" s="192" t="s">
        <v>1333</v>
      </c>
      <c r="D133" s="192"/>
      <c r="E133" s="192"/>
      <c r="F133" s="213" t="s">
        <v>1334</v>
      </c>
      <c r="G133" s="192"/>
      <c r="H133" s="192" t="s">
        <v>1368</v>
      </c>
      <c r="I133" s="192" t="s">
        <v>1330</v>
      </c>
      <c r="J133" s="192">
        <v>50</v>
      </c>
      <c r="K133" s="236"/>
    </row>
    <row r="134" spans="2:11" customFormat="1" ht="15" customHeight="1">
      <c r="B134" s="233"/>
      <c r="C134" s="192" t="s">
        <v>1347</v>
      </c>
      <c r="D134" s="192"/>
      <c r="E134" s="192"/>
      <c r="F134" s="213" t="s">
        <v>1334</v>
      </c>
      <c r="G134" s="192"/>
      <c r="H134" s="192" t="s">
        <v>1368</v>
      </c>
      <c r="I134" s="192" t="s">
        <v>1330</v>
      </c>
      <c r="J134" s="192">
        <v>50</v>
      </c>
      <c r="K134" s="236"/>
    </row>
    <row r="135" spans="2:11" customFormat="1" ht="15" customHeight="1">
      <c r="B135" s="233"/>
      <c r="C135" s="192" t="s">
        <v>1353</v>
      </c>
      <c r="D135" s="192"/>
      <c r="E135" s="192"/>
      <c r="F135" s="213" t="s">
        <v>1334</v>
      </c>
      <c r="G135" s="192"/>
      <c r="H135" s="192" t="s">
        <v>1368</v>
      </c>
      <c r="I135" s="192" t="s">
        <v>1330</v>
      </c>
      <c r="J135" s="192">
        <v>50</v>
      </c>
      <c r="K135" s="236"/>
    </row>
    <row r="136" spans="2:11" customFormat="1" ht="15" customHeight="1">
      <c r="B136" s="233"/>
      <c r="C136" s="192" t="s">
        <v>1355</v>
      </c>
      <c r="D136" s="192"/>
      <c r="E136" s="192"/>
      <c r="F136" s="213" t="s">
        <v>1334</v>
      </c>
      <c r="G136" s="192"/>
      <c r="H136" s="192" t="s">
        <v>1368</v>
      </c>
      <c r="I136" s="192" t="s">
        <v>1330</v>
      </c>
      <c r="J136" s="192">
        <v>50</v>
      </c>
      <c r="K136" s="236"/>
    </row>
    <row r="137" spans="2:11" customFormat="1" ht="15" customHeight="1">
      <c r="B137" s="233"/>
      <c r="C137" s="192" t="s">
        <v>1356</v>
      </c>
      <c r="D137" s="192"/>
      <c r="E137" s="192"/>
      <c r="F137" s="213" t="s">
        <v>1334</v>
      </c>
      <c r="G137" s="192"/>
      <c r="H137" s="192" t="s">
        <v>1381</v>
      </c>
      <c r="I137" s="192" t="s">
        <v>1330</v>
      </c>
      <c r="J137" s="192">
        <v>255</v>
      </c>
      <c r="K137" s="236"/>
    </row>
    <row r="138" spans="2:11" customFormat="1" ht="15" customHeight="1">
      <c r="B138" s="233"/>
      <c r="C138" s="192" t="s">
        <v>1358</v>
      </c>
      <c r="D138" s="192"/>
      <c r="E138" s="192"/>
      <c r="F138" s="213" t="s">
        <v>1328</v>
      </c>
      <c r="G138" s="192"/>
      <c r="H138" s="192" t="s">
        <v>1382</v>
      </c>
      <c r="I138" s="192" t="s">
        <v>1360</v>
      </c>
      <c r="J138" s="192"/>
      <c r="K138" s="236"/>
    </row>
    <row r="139" spans="2:11" customFormat="1" ht="15" customHeight="1">
      <c r="B139" s="233"/>
      <c r="C139" s="192" t="s">
        <v>1361</v>
      </c>
      <c r="D139" s="192"/>
      <c r="E139" s="192"/>
      <c r="F139" s="213" t="s">
        <v>1328</v>
      </c>
      <c r="G139" s="192"/>
      <c r="H139" s="192" t="s">
        <v>1383</v>
      </c>
      <c r="I139" s="192" t="s">
        <v>1363</v>
      </c>
      <c r="J139" s="192"/>
      <c r="K139" s="236"/>
    </row>
    <row r="140" spans="2:11" customFormat="1" ht="15" customHeight="1">
      <c r="B140" s="233"/>
      <c r="C140" s="192" t="s">
        <v>1364</v>
      </c>
      <c r="D140" s="192"/>
      <c r="E140" s="192"/>
      <c r="F140" s="213" t="s">
        <v>1328</v>
      </c>
      <c r="G140" s="192"/>
      <c r="H140" s="192" t="s">
        <v>1364</v>
      </c>
      <c r="I140" s="192" t="s">
        <v>1363</v>
      </c>
      <c r="J140" s="192"/>
      <c r="K140" s="236"/>
    </row>
    <row r="141" spans="2:11" customFormat="1" ht="15" customHeight="1">
      <c r="B141" s="233"/>
      <c r="C141" s="192" t="s">
        <v>38</v>
      </c>
      <c r="D141" s="192"/>
      <c r="E141" s="192"/>
      <c r="F141" s="213" t="s">
        <v>1328</v>
      </c>
      <c r="G141" s="192"/>
      <c r="H141" s="192" t="s">
        <v>1384</v>
      </c>
      <c r="I141" s="192" t="s">
        <v>1363</v>
      </c>
      <c r="J141" s="192"/>
      <c r="K141" s="236"/>
    </row>
    <row r="142" spans="2:11" customFormat="1" ht="15" customHeight="1">
      <c r="B142" s="233"/>
      <c r="C142" s="192" t="s">
        <v>1385</v>
      </c>
      <c r="D142" s="192"/>
      <c r="E142" s="192"/>
      <c r="F142" s="213" t="s">
        <v>1328</v>
      </c>
      <c r="G142" s="192"/>
      <c r="H142" s="192" t="s">
        <v>1386</v>
      </c>
      <c r="I142" s="192" t="s">
        <v>1363</v>
      </c>
      <c r="J142" s="192"/>
      <c r="K142" s="236"/>
    </row>
    <row r="143" spans="2:11" customFormat="1" ht="15" customHeight="1">
      <c r="B143" s="237"/>
      <c r="C143" s="238"/>
      <c r="D143" s="238"/>
      <c r="E143" s="238"/>
      <c r="F143" s="238"/>
      <c r="G143" s="238"/>
      <c r="H143" s="238"/>
      <c r="I143" s="238"/>
      <c r="J143" s="238"/>
      <c r="K143" s="239"/>
    </row>
    <row r="144" spans="2:11" customFormat="1" ht="18.75" customHeight="1">
      <c r="B144" s="224"/>
      <c r="C144" s="224"/>
      <c r="D144" s="224"/>
      <c r="E144" s="224"/>
      <c r="F144" s="225"/>
      <c r="G144" s="224"/>
      <c r="H144" s="224"/>
      <c r="I144" s="224"/>
      <c r="J144" s="224"/>
      <c r="K144" s="224"/>
    </row>
    <row r="145" spans="2:11" customFormat="1" ht="18.75" customHeight="1"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</row>
    <row r="146" spans="2:11" customFormat="1" ht="7.5" customHeight="1">
      <c r="B146" s="200"/>
      <c r="C146" s="201"/>
      <c r="D146" s="201"/>
      <c r="E146" s="201"/>
      <c r="F146" s="201"/>
      <c r="G146" s="201"/>
      <c r="H146" s="201"/>
      <c r="I146" s="201"/>
      <c r="J146" s="201"/>
      <c r="K146" s="202"/>
    </row>
    <row r="147" spans="2:11" customFormat="1" ht="45" customHeight="1">
      <c r="B147" s="203"/>
      <c r="C147" s="310" t="s">
        <v>1387</v>
      </c>
      <c r="D147" s="310"/>
      <c r="E147" s="310"/>
      <c r="F147" s="310"/>
      <c r="G147" s="310"/>
      <c r="H147" s="310"/>
      <c r="I147" s="310"/>
      <c r="J147" s="310"/>
      <c r="K147" s="204"/>
    </row>
    <row r="148" spans="2:11" customFormat="1" ht="17.25" customHeight="1">
      <c r="B148" s="203"/>
      <c r="C148" s="205" t="s">
        <v>1322</v>
      </c>
      <c r="D148" s="205"/>
      <c r="E148" s="205"/>
      <c r="F148" s="205" t="s">
        <v>1323</v>
      </c>
      <c r="G148" s="206"/>
      <c r="H148" s="205" t="s">
        <v>54</v>
      </c>
      <c r="I148" s="205" t="s">
        <v>57</v>
      </c>
      <c r="J148" s="205" t="s">
        <v>1324</v>
      </c>
      <c r="K148" s="204"/>
    </row>
    <row r="149" spans="2:11" customFormat="1" ht="17.25" customHeight="1">
      <c r="B149" s="203"/>
      <c r="C149" s="207" t="s">
        <v>1325</v>
      </c>
      <c r="D149" s="207"/>
      <c r="E149" s="207"/>
      <c r="F149" s="208" t="s">
        <v>1326</v>
      </c>
      <c r="G149" s="209"/>
      <c r="H149" s="207"/>
      <c r="I149" s="207"/>
      <c r="J149" s="207" t="s">
        <v>1327</v>
      </c>
      <c r="K149" s="204"/>
    </row>
    <row r="150" spans="2:11" customFormat="1" ht="5.25" customHeight="1">
      <c r="B150" s="215"/>
      <c r="C150" s="210"/>
      <c r="D150" s="210"/>
      <c r="E150" s="210"/>
      <c r="F150" s="210"/>
      <c r="G150" s="211"/>
      <c r="H150" s="210"/>
      <c r="I150" s="210"/>
      <c r="J150" s="210"/>
      <c r="K150" s="236"/>
    </row>
    <row r="151" spans="2:11" customFormat="1" ht="15" customHeight="1">
      <c r="B151" s="215"/>
      <c r="C151" s="240" t="s">
        <v>1331</v>
      </c>
      <c r="D151" s="192"/>
      <c r="E151" s="192"/>
      <c r="F151" s="241" t="s">
        <v>1328</v>
      </c>
      <c r="G151" s="192"/>
      <c r="H151" s="240" t="s">
        <v>1368</v>
      </c>
      <c r="I151" s="240" t="s">
        <v>1330</v>
      </c>
      <c r="J151" s="240">
        <v>120</v>
      </c>
      <c r="K151" s="236"/>
    </row>
    <row r="152" spans="2:11" customFormat="1" ht="15" customHeight="1">
      <c r="B152" s="215"/>
      <c r="C152" s="240" t="s">
        <v>1377</v>
      </c>
      <c r="D152" s="192"/>
      <c r="E152" s="192"/>
      <c r="F152" s="241" t="s">
        <v>1328</v>
      </c>
      <c r="G152" s="192"/>
      <c r="H152" s="240" t="s">
        <v>1388</v>
      </c>
      <c r="I152" s="240" t="s">
        <v>1330</v>
      </c>
      <c r="J152" s="240" t="s">
        <v>1379</v>
      </c>
      <c r="K152" s="236"/>
    </row>
    <row r="153" spans="2:11" customFormat="1" ht="15" customHeight="1">
      <c r="B153" s="215"/>
      <c r="C153" s="240" t="s">
        <v>1276</v>
      </c>
      <c r="D153" s="192"/>
      <c r="E153" s="192"/>
      <c r="F153" s="241" t="s">
        <v>1328</v>
      </c>
      <c r="G153" s="192"/>
      <c r="H153" s="240" t="s">
        <v>1389</v>
      </c>
      <c r="I153" s="240" t="s">
        <v>1330</v>
      </c>
      <c r="J153" s="240" t="s">
        <v>1379</v>
      </c>
      <c r="K153" s="236"/>
    </row>
    <row r="154" spans="2:11" customFormat="1" ht="15" customHeight="1">
      <c r="B154" s="215"/>
      <c r="C154" s="240" t="s">
        <v>1333</v>
      </c>
      <c r="D154" s="192"/>
      <c r="E154" s="192"/>
      <c r="F154" s="241" t="s">
        <v>1334</v>
      </c>
      <c r="G154" s="192"/>
      <c r="H154" s="240" t="s">
        <v>1368</v>
      </c>
      <c r="I154" s="240" t="s">
        <v>1330</v>
      </c>
      <c r="J154" s="240">
        <v>50</v>
      </c>
      <c r="K154" s="236"/>
    </row>
    <row r="155" spans="2:11" customFormat="1" ht="15" customHeight="1">
      <c r="B155" s="215"/>
      <c r="C155" s="240" t="s">
        <v>1336</v>
      </c>
      <c r="D155" s="192"/>
      <c r="E155" s="192"/>
      <c r="F155" s="241" t="s">
        <v>1328</v>
      </c>
      <c r="G155" s="192"/>
      <c r="H155" s="240" t="s">
        <v>1368</v>
      </c>
      <c r="I155" s="240" t="s">
        <v>1338</v>
      </c>
      <c r="J155" s="240"/>
      <c r="K155" s="236"/>
    </row>
    <row r="156" spans="2:11" customFormat="1" ht="15" customHeight="1">
      <c r="B156" s="215"/>
      <c r="C156" s="240" t="s">
        <v>1347</v>
      </c>
      <c r="D156" s="192"/>
      <c r="E156" s="192"/>
      <c r="F156" s="241" t="s">
        <v>1334</v>
      </c>
      <c r="G156" s="192"/>
      <c r="H156" s="240" t="s">
        <v>1368</v>
      </c>
      <c r="I156" s="240" t="s">
        <v>1330</v>
      </c>
      <c r="J156" s="240">
        <v>50</v>
      </c>
      <c r="K156" s="236"/>
    </row>
    <row r="157" spans="2:11" customFormat="1" ht="15" customHeight="1">
      <c r="B157" s="215"/>
      <c r="C157" s="240" t="s">
        <v>1355</v>
      </c>
      <c r="D157" s="192"/>
      <c r="E157" s="192"/>
      <c r="F157" s="241" t="s">
        <v>1334</v>
      </c>
      <c r="G157" s="192"/>
      <c r="H157" s="240" t="s">
        <v>1368</v>
      </c>
      <c r="I157" s="240" t="s">
        <v>1330</v>
      </c>
      <c r="J157" s="240">
        <v>50</v>
      </c>
      <c r="K157" s="236"/>
    </row>
    <row r="158" spans="2:11" customFormat="1" ht="15" customHeight="1">
      <c r="B158" s="215"/>
      <c r="C158" s="240" t="s">
        <v>1353</v>
      </c>
      <c r="D158" s="192"/>
      <c r="E158" s="192"/>
      <c r="F158" s="241" t="s">
        <v>1334</v>
      </c>
      <c r="G158" s="192"/>
      <c r="H158" s="240" t="s">
        <v>1368</v>
      </c>
      <c r="I158" s="240" t="s">
        <v>1330</v>
      </c>
      <c r="J158" s="240">
        <v>50</v>
      </c>
      <c r="K158" s="236"/>
    </row>
    <row r="159" spans="2:11" customFormat="1" ht="15" customHeight="1">
      <c r="B159" s="215"/>
      <c r="C159" s="240" t="s">
        <v>96</v>
      </c>
      <c r="D159" s="192"/>
      <c r="E159" s="192"/>
      <c r="F159" s="241" t="s">
        <v>1328</v>
      </c>
      <c r="G159" s="192"/>
      <c r="H159" s="240" t="s">
        <v>1390</v>
      </c>
      <c r="I159" s="240" t="s">
        <v>1330</v>
      </c>
      <c r="J159" s="240" t="s">
        <v>1391</v>
      </c>
      <c r="K159" s="236"/>
    </row>
    <row r="160" spans="2:11" customFormat="1" ht="15" customHeight="1">
      <c r="B160" s="215"/>
      <c r="C160" s="240" t="s">
        <v>1392</v>
      </c>
      <c r="D160" s="192"/>
      <c r="E160" s="192"/>
      <c r="F160" s="241" t="s">
        <v>1328</v>
      </c>
      <c r="G160" s="192"/>
      <c r="H160" s="240" t="s">
        <v>1393</v>
      </c>
      <c r="I160" s="240" t="s">
        <v>1363</v>
      </c>
      <c r="J160" s="240"/>
      <c r="K160" s="236"/>
    </row>
    <row r="161" spans="2:11" customFormat="1" ht="15" customHeight="1">
      <c r="B161" s="242"/>
      <c r="C161" s="222"/>
      <c r="D161" s="222"/>
      <c r="E161" s="222"/>
      <c r="F161" s="222"/>
      <c r="G161" s="222"/>
      <c r="H161" s="222"/>
      <c r="I161" s="222"/>
      <c r="J161" s="222"/>
      <c r="K161" s="243"/>
    </row>
    <row r="162" spans="2:11" customFormat="1" ht="18.75" customHeight="1">
      <c r="B162" s="224"/>
      <c r="C162" s="234"/>
      <c r="D162" s="234"/>
      <c r="E162" s="234"/>
      <c r="F162" s="244"/>
      <c r="G162" s="234"/>
      <c r="H162" s="234"/>
      <c r="I162" s="234"/>
      <c r="J162" s="234"/>
      <c r="K162" s="224"/>
    </row>
    <row r="163" spans="2:11" customFormat="1" ht="18.75" customHeight="1"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</row>
    <row r="164" spans="2:11" customFormat="1" ht="7.5" customHeight="1">
      <c r="B164" s="181"/>
      <c r="C164" s="182"/>
      <c r="D164" s="182"/>
      <c r="E164" s="182"/>
      <c r="F164" s="182"/>
      <c r="G164" s="182"/>
      <c r="H164" s="182"/>
      <c r="I164" s="182"/>
      <c r="J164" s="182"/>
      <c r="K164" s="183"/>
    </row>
    <row r="165" spans="2:11" customFormat="1" ht="45" customHeight="1">
      <c r="B165" s="184"/>
      <c r="C165" s="308" t="s">
        <v>1394</v>
      </c>
      <c r="D165" s="308"/>
      <c r="E165" s="308"/>
      <c r="F165" s="308"/>
      <c r="G165" s="308"/>
      <c r="H165" s="308"/>
      <c r="I165" s="308"/>
      <c r="J165" s="308"/>
      <c r="K165" s="185"/>
    </row>
    <row r="166" spans="2:11" customFormat="1" ht="17.25" customHeight="1">
      <c r="B166" s="184"/>
      <c r="C166" s="205" t="s">
        <v>1322</v>
      </c>
      <c r="D166" s="205"/>
      <c r="E166" s="205"/>
      <c r="F166" s="205" t="s">
        <v>1323</v>
      </c>
      <c r="G166" s="245"/>
      <c r="H166" s="246" t="s">
        <v>54</v>
      </c>
      <c r="I166" s="246" t="s">
        <v>57</v>
      </c>
      <c r="J166" s="205" t="s">
        <v>1324</v>
      </c>
      <c r="K166" s="185"/>
    </row>
    <row r="167" spans="2:11" customFormat="1" ht="17.25" customHeight="1">
      <c r="B167" s="186"/>
      <c r="C167" s="207" t="s">
        <v>1325</v>
      </c>
      <c r="D167" s="207"/>
      <c r="E167" s="207"/>
      <c r="F167" s="208" t="s">
        <v>1326</v>
      </c>
      <c r="G167" s="247"/>
      <c r="H167" s="248"/>
      <c r="I167" s="248"/>
      <c r="J167" s="207" t="s">
        <v>1327</v>
      </c>
      <c r="K167" s="187"/>
    </row>
    <row r="168" spans="2:11" customFormat="1" ht="5.25" customHeight="1">
      <c r="B168" s="215"/>
      <c r="C168" s="210"/>
      <c r="D168" s="210"/>
      <c r="E168" s="210"/>
      <c r="F168" s="210"/>
      <c r="G168" s="211"/>
      <c r="H168" s="210"/>
      <c r="I168" s="210"/>
      <c r="J168" s="210"/>
      <c r="K168" s="236"/>
    </row>
    <row r="169" spans="2:11" customFormat="1" ht="15" customHeight="1">
      <c r="B169" s="215"/>
      <c r="C169" s="192" t="s">
        <v>1331</v>
      </c>
      <c r="D169" s="192"/>
      <c r="E169" s="192"/>
      <c r="F169" s="213" t="s">
        <v>1328</v>
      </c>
      <c r="G169" s="192"/>
      <c r="H169" s="192" t="s">
        <v>1368</v>
      </c>
      <c r="I169" s="192" t="s">
        <v>1330</v>
      </c>
      <c r="J169" s="192">
        <v>120</v>
      </c>
      <c r="K169" s="236"/>
    </row>
    <row r="170" spans="2:11" customFormat="1" ht="15" customHeight="1">
      <c r="B170" s="215"/>
      <c r="C170" s="192" t="s">
        <v>1377</v>
      </c>
      <c r="D170" s="192"/>
      <c r="E170" s="192"/>
      <c r="F170" s="213" t="s">
        <v>1328</v>
      </c>
      <c r="G170" s="192"/>
      <c r="H170" s="192" t="s">
        <v>1378</v>
      </c>
      <c r="I170" s="192" t="s">
        <v>1330</v>
      </c>
      <c r="J170" s="192" t="s">
        <v>1379</v>
      </c>
      <c r="K170" s="236"/>
    </row>
    <row r="171" spans="2:11" customFormat="1" ht="15" customHeight="1">
      <c r="B171" s="215"/>
      <c r="C171" s="192" t="s">
        <v>1276</v>
      </c>
      <c r="D171" s="192"/>
      <c r="E171" s="192"/>
      <c r="F171" s="213" t="s">
        <v>1328</v>
      </c>
      <c r="G171" s="192"/>
      <c r="H171" s="192" t="s">
        <v>1395</v>
      </c>
      <c r="I171" s="192" t="s">
        <v>1330</v>
      </c>
      <c r="J171" s="192" t="s">
        <v>1379</v>
      </c>
      <c r="K171" s="236"/>
    </row>
    <row r="172" spans="2:11" customFormat="1" ht="15" customHeight="1">
      <c r="B172" s="215"/>
      <c r="C172" s="192" t="s">
        <v>1333</v>
      </c>
      <c r="D172" s="192"/>
      <c r="E172" s="192"/>
      <c r="F172" s="213" t="s">
        <v>1334</v>
      </c>
      <c r="G172" s="192"/>
      <c r="H172" s="192" t="s">
        <v>1395</v>
      </c>
      <c r="I172" s="192" t="s">
        <v>1330</v>
      </c>
      <c r="J172" s="192">
        <v>50</v>
      </c>
      <c r="K172" s="236"/>
    </row>
    <row r="173" spans="2:11" customFormat="1" ht="15" customHeight="1">
      <c r="B173" s="215"/>
      <c r="C173" s="192" t="s">
        <v>1336</v>
      </c>
      <c r="D173" s="192"/>
      <c r="E173" s="192"/>
      <c r="F173" s="213" t="s">
        <v>1328</v>
      </c>
      <c r="G173" s="192"/>
      <c r="H173" s="192" t="s">
        <v>1395</v>
      </c>
      <c r="I173" s="192" t="s">
        <v>1338</v>
      </c>
      <c r="J173" s="192"/>
      <c r="K173" s="236"/>
    </row>
    <row r="174" spans="2:11" customFormat="1" ht="15" customHeight="1">
      <c r="B174" s="215"/>
      <c r="C174" s="192" t="s">
        <v>1347</v>
      </c>
      <c r="D174" s="192"/>
      <c r="E174" s="192"/>
      <c r="F174" s="213" t="s">
        <v>1334</v>
      </c>
      <c r="G174" s="192"/>
      <c r="H174" s="192" t="s">
        <v>1395</v>
      </c>
      <c r="I174" s="192" t="s">
        <v>1330</v>
      </c>
      <c r="J174" s="192">
        <v>50</v>
      </c>
      <c r="K174" s="236"/>
    </row>
    <row r="175" spans="2:11" customFormat="1" ht="15" customHeight="1">
      <c r="B175" s="215"/>
      <c r="C175" s="192" t="s">
        <v>1355</v>
      </c>
      <c r="D175" s="192"/>
      <c r="E175" s="192"/>
      <c r="F175" s="213" t="s">
        <v>1334</v>
      </c>
      <c r="G175" s="192"/>
      <c r="H175" s="192" t="s">
        <v>1395</v>
      </c>
      <c r="I175" s="192" t="s">
        <v>1330</v>
      </c>
      <c r="J175" s="192">
        <v>50</v>
      </c>
      <c r="K175" s="236"/>
    </row>
    <row r="176" spans="2:11" customFormat="1" ht="15" customHeight="1">
      <c r="B176" s="215"/>
      <c r="C176" s="192" t="s">
        <v>1353</v>
      </c>
      <c r="D176" s="192"/>
      <c r="E176" s="192"/>
      <c r="F176" s="213" t="s">
        <v>1334</v>
      </c>
      <c r="G176" s="192"/>
      <c r="H176" s="192" t="s">
        <v>1395</v>
      </c>
      <c r="I176" s="192" t="s">
        <v>1330</v>
      </c>
      <c r="J176" s="192">
        <v>50</v>
      </c>
      <c r="K176" s="236"/>
    </row>
    <row r="177" spans="2:11" customFormat="1" ht="15" customHeight="1">
      <c r="B177" s="215"/>
      <c r="C177" s="192" t="s">
        <v>128</v>
      </c>
      <c r="D177" s="192"/>
      <c r="E177" s="192"/>
      <c r="F177" s="213" t="s">
        <v>1328</v>
      </c>
      <c r="G177" s="192"/>
      <c r="H177" s="192" t="s">
        <v>1396</v>
      </c>
      <c r="I177" s="192" t="s">
        <v>1397</v>
      </c>
      <c r="J177" s="192"/>
      <c r="K177" s="236"/>
    </row>
    <row r="178" spans="2:11" customFormat="1" ht="15" customHeight="1">
      <c r="B178" s="215"/>
      <c r="C178" s="192" t="s">
        <v>57</v>
      </c>
      <c r="D178" s="192"/>
      <c r="E178" s="192"/>
      <c r="F178" s="213" t="s">
        <v>1328</v>
      </c>
      <c r="G178" s="192"/>
      <c r="H178" s="192" t="s">
        <v>1398</v>
      </c>
      <c r="I178" s="192" t="s">
        <v>1399</v>
      </c>
      <c r="J178" s="192">
        <v>1</v>
      </c>
      <c r="K178" s="236"/>
    </row>
    <row r="179" spans="2:11" customFormat="1" ht="15" customHeight="1">
      <c r="B179" s="215"/>
      <c r="C179" s="192" t="s">
        <v>53</v>
      </c>
      <c r="D179" s="192"/>
      <c r="E179" s="192"/>
      <c r="F179" s="213" t="s">
        <v>1328</v>
      </c>
      <c r="G179" s="192"/>
      <c r="H179" s="192" t="s">
        <v>1400</v>
      </c>
      <c r="I179" s="192" t="s">
        <v>1330</v>
      </c>
      <c r="J179" s="192">
        <v>20</v>
      </c>
      <c r="K179" s="236"/>
    </row>
    <row r="180" spans="2:11" customFormat="1" ht="15" customHeight="1">
      <c r="B180" s="215"/>
      <c r="C180" s="192" t="s">
        <v>54</v>
      </c>
      <c r="D180" s="192"/>
      <c r="E180" s="192"/>
      <c r="F180" s="213" t="s">
        <v>1328</v>
      </c>
      <c r="G180" s="192"/>
      <c r="H180" s="192" t="s">
        <v>1401</v>
      </c>
      <c r="I180" s="192" t="s">
        <v>1330</v>
      </c>
      <c r="J180" s="192">
        <v>255</v>
      </c>
      <c r="K180" s="236"/>
    </row>
    <row r="181" spans="2:11" customFormat="1" ht="15" customHeight="1">
      <c r="B181" s="215"/>
      <c r="C181" s="192" t="s">
        <v>129</v>
      </c>
      <c r="D181" s="192"/>
      <c r="E181" s="192"/>
      <c r="F181" s="213" t="s">
        <v>1328</v>
      </c>
      <c r="G181" s="192"/>
      <c r="H181" s="192" t="s">
        <v>1292</v>
      </c>
      <c r="I181" s="192" t="s">
        <v>1330</v>
      </c>
      <c r="J181" s="192">
        <v>10</v>
      </c>
      <c r="K181" s="236"/>
    </row>
    <row r="182" spans="2:11" customFormat="1" ht="15" customHeight="1">
      <c r="B182" s="215"/>
      <c r="C182" s="192" t="s">
        <v>130</v>
      </c>
      <c r="D182" s="192"/>
      <c r="E182" s="192"/>
      <c r="F182" s="213" t="s">
        <v>1328</v>
      </c>
      <c r="G182" s="192"/>
      <c r="H182" s="192" t="s">
        <v>1402</v>
      </c>
      <c r="I182" s="192" t="s">
        <v>1363</v>
      </c>
      <c r="J182" s="192"/>
      <c r="K182" s="236"/>
    </row>
    <row r="183" spans="2:11" customFormat="1" ht="15" customHeight="1">
      <c r="B183" s="215"/>
      <c r="C183" s="192" t="s">
        <v>1403</v>
      </c>
      <c r="D183" s="192"/>
      <c r="E183" s="192"/>
      <c r="F183" s="213" t="s">
        <v>1328</v>
      </c>
      <c r="G183" s="192"/>
      <c r="H183" s="192" t="s">
        <v>1404</v>
      </c>
      <c r="I183" s="192" t="s">
        <v>1363</v>
      </c>
      <c r="J183" s="192"/>
      <c r="K183" s="236"/>
    </row>
    <row r="184" spans="2:11" customFormat="1" ht="15" customHeight="1">
      <c r="B184" s="215"/>
      <c r="C184" s="192" t="s">
        <v>1392</v>
      </c>
      <c r="D184" s="192"/>
      <c r="E184" s="192"/>
      <c r="F184" s="213" t="s">
        <v>1328</v>
      </c>
      <c r="G184" s="192"/>
      <c r="H184" s="192" t="s">
        <v>1405</v>
      </c>
      <c r="I184" s="192" t="s">
        <v>1363</v>
      </c>
      <c r="J184" s="192"/>
      <c r="K184" s="236"/>
    </row>
    <row r="185" spans="2:11" customFormat="1" ht="15" customHeight="1">
      <c r="B185" s="215"/>
      <c r="C185" s="192" t="s">
        <v>132</v>
      </c>
      <c r="D185" s="192"/>
      <c r="E185" s="192"/>
      <c r="F185" s="213" t="s">
        <v>1334</v>
      </c>
      <c r="G185" s="192"/>
      <c r="H185" s="192" t="s">
        <v>1406</v>
      </c>
      <c r="I185" s="192" t="s">
        <v>1330</v>
      </c>
      <c r="J185" s="192">
        <v>50</v>
      </c>
      <c r="K185" s="236"/>
    </row>
    <row r="186" spans="2:11" customFormat="1" ht="15" customHeight="1">
      <c r="B186" s="215"/>
      <c r="C186" s="192" t="s">
        <v>1407</v>
      </c>
      <c r="D186" s="192"/>
      <c r="E186" s="192"/>
      <c r="F186" s="213" t="s">
        <v>1334</v>
      </c>
      <c r="G186" s="192"/>
      <c r="H186" s="192" t="s">
        <v>1408</v>
      </c>
      <c r="I186" s="192" t="s">
        <v>1409</v>
      </c>
      <c r="J186" s="192"/>
      <c r="K186" s="236"/>
    </row>
    <row r="187" spans="2:11" customFormat="1" ht="15" customHeight="1">
      <c r="B187" s="215"/>
      <c r="C187" s="192" t="s">
        <v>1410</v>
      </c>
      <c r="D187" s="192"/>
      <c r="E187" s="192"/>
      <c r="F187" s="213" t="s">
        <v>1334</v>
      </c>
      <c r="G187" s="192"/>
      <c r="H187" s="192" t="s">
        <v>1411</v>
      </c>
      <c r="I187" s="192" t="s">
        <v>1409</v>
      </c>
      <c r="J187" s="192"/>
      <c r="K187" s="236"/>
    </row>
    <row r="188" spans="2:11" customFormat="1" ht="15" customHeight="1">
      <c r="B188" s="215"/>
      <c r="C188" s="192" t="s">
        <v>1412</v>
      </c>
      <c r="D188" s="192"/>
      <c r="E188" s="192"/>
      <c r="F188" s="213" t="s">
        <v>1334</v>
      </c>
      <c r="G188" s="192"/>
      <c r="H188" s="192" t="s">
        <v>1413</v>
      </c>
      <c r="I188" s="192" t="s">
        <v>1409</v>
      </c>
      <c r="J188" s="192"/>
      <c r="K188" s="236"/>
    </row>
    <row r="189" spans="2:11" customFormat="1" ht="15" customHeight="1">
      <c r="B189" s="215"/>
      <c r="C189" s="249" t="s">
        <v>1414</v>
      </c>
      <c r="D189" s="192"/>
      <c r="E189" s="192"/>
      <c r="F189" s="213" t="s">
        <v>1334</v>
      </c>
      <c r="G189" s="192"/>
      <c r="H189" s="192" t="s">
        <v>1415</v>
      </c>
      <c r="I189" s="192" t="s">
        <v>1416</v>
      </c>
      <c r="J189" s="250" t="s">
        <v>1417</v>
      </c>
      <c r="K189" s="236"/>
    </row>
    <row r="190" spans="2:11" customFormat="1" ht="15" customHeight="1">
      <c r="B190" s="251"/>
      <c r="C190" s="252" t="s">
        <v>1418</v>
      </c>
      <c r="D190" s="253"/>
      <c r="E190" s="253"/>
      <c r="F190" s="254" t="s">
        <v>1334</v>
      </c>
      <c r="G190" s="253"/>
      <c r="H190" s="253" t="s">
        <v>1419</v>
      </c>
      <c r="I190" s="253" t="s">
        <v>1416</v>
      </c>
      <c r="J190" s="255" t="s">
        <v>1417</v>
      </c>
      <c r="K190" s="256"/>
    </row>
    <row r="191" spans="2:11" customFormat="1" ht="15" customHeight="1">
      <c r="B191" s="215"/>
      <c r="C191" s="249" t="s">
        <v>42</v>
      </c>
      <c r="D191" s="192"/>
      <c r="E191" s="192"/>
      <c r="F191" s="213" t="s">
        <v>1328</v>
      </c>
      <c r="G191" s="192"/>
      <c r="H191" s="189" t="s">
        <v>1420</v>
      </c>
      <c r="I191" s="192" t="s">
        <v>1421</v>
      </c>
      <c r="J191" s="192"/>
      <c r="K191" s="236"/>
    </row>
    <row r="192" spans="2:11" customFormat="1" ht="15" customHeight="1">
      <c r="B192" s="215"/>
      <c r="C192" s="249" t="s">
        <v>1422</v>
      </c>
      <c r="D192" s="192"/>
      <c r="E192" s="192"/>
      <c r="F192" s="213" t="s">
        <v>1328</v>
      </c>
      <c r="G192" s="192"/>
      <c r="H192" s="192" t="s">
        <v>1423</v>
      </c>
      <c r="I192" s="192" t="s">
        <v>1363</v>
      </c>
      <c r="J192" s="192"/>
      <c r="K192" s="236"/>
    </row>
    <row r="193" spans="2:11" customFormat="1" ht="15" customHeight="1">
      <c r="B193" s="215"/>
      <c r="C193" s="249" t="s">
        <v>1424</v>
      </c>
      <c r="D193" s="192"/>
      <c r="E193" s="192"/>
      <c r="F193" s="213" t="s">
        <v>1328</v>
      </c>
      <c r="G193" s="192"/>
      <c r="H193" s="192" t="s">
        <v>1425</v>
      </c>
      <c r="I193" s="192" t="s">
        <v>1363</v>
      </c>
      <c r="J193" s="192"/>
      <c r="K193" s="236"/>
    </row>
    <row r="194" spans="2:11" customFormat="1" ht="15" customHeight="1">
      <c r="B194" s="215"/>
      <c r="C194" s="249" t="s">
        <v>1426</v>
      </c>
      <c r="D194" s="192"/>
      <c r="E194" s="192"/>
      <c r="F194" s="213" t="s">
        <v>1334</v>
      </c>
      <c r="G194" s="192"/>
      <c r="H194" s="192" t="s">
        <v>1427</v>
      </c>
      <c r="I194" s="192" t="s">
        <v>1363</v>
      </c>
      <c r="J194" s="192"/>
      <c r="K194" s="236"/>
    </row>
    <row r="195" spans="2:11" customFormat="1" ht="15" customHeight="1">
      <c r="B195" s="242"/>
      <c r="C195" s="257"/>
      <c r="D195" s="222"/>
      <c r="E195" s="222"/>
      <c r="F195" s="222"/>
      <c r="G195" s="222"/>
      <c r="H195" s="222"/>
      <c r="I195" s="222"/>
      <c r="J195" s="222"/>
      <c r="K195" s="243"/>
    </row>
    <row r="196" spans="2:11" customFormat="1" ht="18.75" customHeight="1">
      <c r="B196" s="224"/>
      <c r="C196" s="234"/>
      <c r="D196" s="234"/>
      <c r="E196" s="234"/>
      <c r="F196" s="244"/>
      <c r="G196" s="234"/>
      <c r="H196" s="234"/>
      <c r="I196" s="234"/>
      <c r="J196" s="234"/>
      <c r="K196" s="224"/>
    </row>
    <row r="197" spans="2:11" customFormat="1" ht="18.75" customHeight="1">
      <c r="B197" s="224"/>
      <c r="C197" s="234"/>
      <c r="D197" s="234"/>
      <c r="E197" s="234"/>
      <c r="F197" s="244"/>
      <c r="G197" s="234"/>
      <c r="H197" s="234"/>
      <c r="I197" s="234"/>
      <c r="J197" s="234"/>
      <c r="K197" s="224"/>
    </row>
    <row r="198" spans="2:11" customFormat="1" ht="18.75" customHeight="1">
      <c r="B198" s="199"/>
      <c r="C198" s="199"/>
      <c r="D198" s="199"/>
      <c r="E198" s="199"/>
      <c r="F198" s="199"/>
      <c r="G198" s="199"/>
      <c r="H198" s="199"/>
      <c r="I198" s="199"/>
      <c r="J198" s="199"/>
      <c r="K198" s="199"/>
    </row>
    <row r="199" spans="2:11" customFormat="1" ht="13.5">
      <c r="B199" s="181"/>
      <c r="C199" s="182"/>
      <c r="D199" s="182"/>
      <c r="E199" s="182"/>
      <c r="F199" s="182"/>
      <c r="G199" s="182"/>
      <c r="H199" s="182"/>
      <c r="I199" s="182"/>
      <c r="J199" s="182"/>
      <c r="K199" s="183"/>
    </row>
    <row r="200" spans="2:11" customFormat="1" ht="21">
      <c r="B200" s="184"/>
      <c r="C200" s="308" t="s">
        <v>1428</v>
      </c>
      <c r="D200" s="308"/>
      <c r="E200" s="308"/>
      <c r="F200" s="308"/>
      <c r="G200" s="308"/>
      <c r="H200" s="308"/>
      <c r="I200" s="308"/>
      <c r="J200" s="308"/>
      <c r="K200" s="185"/>
    </row>
    <row r="201" spans="2:11" customFormat="1" ht="25.5" customHeight="1">
      <c r="B201" s="184"/>
      <c r="C201" s="258" t="s">
        <v>1429</v>
      </c>
      <c r="D201" s="258"/>
      <c r="E201" s="258"/>
      <c r="F201" s="258" t="s">
        <v>1430</v>
      </c>
      <c r="G201" s="259"/>
      <c r="H201" s="311" t="s">
        <v>1431</v>
      </c>
      <c r="I201" s="311"/>
      <c r="J201" s="311"/>
      <c r="K201" s="185"/>
    </row>
    <row r="202" spans="2:11" customFormat="1" ht="5.25" customHeight="1">
      <c r="B202" s="215"/>
      <c r="C202" s="210"/>
      <c r="D202" s="210"/>
      <c r="E202" s="210"/>
      <c r="F202" s="210"/>
      <c r="G202" s="234"/>
      <c r="H202" s="210"/>
      <c r="I202" s="210"/>
      <c r="J202" s="210"/>
      <c r="K202" s="236"/>
    </row>
    <row r="203" spans="2:11" customFormat="1" ht="15" customHeight="1">
      <c r="B203" s="215"/>
      <c r="C203" s="192" t="s">
        <v>1421</v>
      </c>
      <c r="D203" s="192"/>
      <c r="E203" s="192"/>
      <c r="F203" s="213" t="s">
        <v>43</v>
      </c>
      <c r="G203" s="192"/>
      <c r="H203" s="312" t="s">
        <v>1432</v>
      </c>
      <c r="I203" s="312"/>
      <c r="J203" s="312"/>
      <c r="K203" s="236"/>
    </row>
    <row r="204" spans="2:11" customFormat="1" ht="15" customHeight="1">
      <c r="B204" s="215"/>
      <c r="C204" s="192"/>
      <c r="D204" s="192"/>
      <c r="E204" s="192"/>
      <c r="F204" s="213" t="s">
        <v>44</v>
      </c>
      <c r="G204" s="192"/>
      <c r="H204" s="312" t="s">
        <v>1433</v>
      </c>
      <c r="I204" s="312"/>
      <c r="J204" s="312"/>
      <c r="K204" s="236"/>
    </row>
    <row r="205" spans="2:11" customFormat="1" ht="15" customHeight="1">
      <c r="B205" s="215"/>
      <c r="C205" s="192"/>
      <c r="D205" s="192"/>
      <c r="E205" s="192"/>
      <c r="F205" s="213" t="s">
        <v>47</v>
      </c>
      <c r="G205" s="192"/>
      <c r="H205" s="312" t="s">
        <v>1434</v>
      </c>
      <c r="I205" s="312"/>
      <c r="J205" s="312"/>
      <c r="K205" s="236"/>
    </row>
    <row r="206" spans="2:11" customFormat="1" ht="15" customHeight="1">
      <c r="B206" s="215"/>
      <c r="C206" s="192"/>
      <c r="D206" s="192"/>
      <c r="E206" s="192"/>
      <c r="F206" s="213" t="s">
        <v>45</v>
      </c>
      <c r="G206" s="192"/>
      <c r="H206" s="312" t="s">
        <v>1435</v>
      </c>
      <c r="I206" s="312"/>
      <c r="J206" s="312"/>
      <c r="K206" s="236"/>
    </row>
    <row r="207" spans="2:11" customFormat="1" ht="15" customHeight="1">
      <c r="B207" s="215"/>
      <c r="C207" s="192"/>
      <c r="D207" s="192"/>
      <c r="E207" s="192"/>
      <c r="F207" s="213" t="s">
        <v>46</v>
      </c>
      <c r="G207" s="192"/>
      <c r="H207" s="312" t="s">
        <v>1436</v>
      </c>
      <c r="I207" s="312"/>
      <c r="J207" s="312"/>
      <c r="K207" s="236"/>
    </row>
    <row r="208" spans="2:11" customFormat="1" ht="15" customHeight="1">
      <c r="B208" s="215"/>
      <c r="C208" s="192"/>
      <c r="D208" s="192"/>
      <c r="E208" s="192"/>
      <c r="F208" s="213"/>
      <c r="G208" s="192"/>
      <c r="H208" s="192"/>
      <c r="I208" s="192"/>
      <c r="J208" s="192"/>
      <c r="K208" s="236"/>
    </row>
    <row r="209" spans="2:11" customFormat="1" ht="15" customHeight="1">
      <c r="B209" s="215"/>
      <c r="C209" s="192" t="s">
        <v>1375</v>
      </c>
      <c r="D209" s="192"/>
      <c r="E209" s="192"/>
      <c r="F209" s="213" t="s">
        <v>79</v>
      </c>
      <c r="G209" s="192"/>
      <c r="H209" s="312" t="s">
        <v>1437</v>
      </c>
      <c r="I209" s="312"/>
      <c r="J209" s="312"/>
      <c r="K209" s="236"/>
    </row>
    <row r="210" spans="2:11" customFormat="1" ht="15" customHeight="1">
      <c r="B210" s="215"/>
      <c r="C210" s="192"/>
      <c r="D210" s="192"/>
      <c r="E210" s="192"/>
      <c r="F210" s="213" t="s">
        <v>1270</v>
      </c>
      <c r="G210" s="192"/>
      <c r="H210" s="312" t="s">
        <v>1271</v>
      </c>
      <c r="I210" s="312"/>
      <c r="J210" s="312"/>
      <c r="K210" s="236"/>
    </row>
    <row r="211" spans="2:11" customFormat="1" ht="15" customHeight="1">
      <c r="B211" s="215"/>
      <c r="C211" s="192"/>
      <c r="D211" s="192"/>
      <c r="E211" s="192"/>
      <c r="F211" s="213" t="s">
        <v>1268</v>
      </c>
      <c r="G211" s="192"/>
      <c r="H211" s="312" t="s">
        <v>1438</v>
      </c>
      <c r="I211" s="312"/>
      <c r="J211" s="312"/>
      <c r="K211" s="236"/>
    </row>
    <row r="212" spans="2:11" customFormat="1" ht="15" customHeight="1">
      <c r="B212" s="260"/>
      <c r="C212" s="192"/>
      <c r="D212" s="192"/>
      <c r="E212" s="192"/>
      <c r="F212" s="213" t="s">
        <v>1272</v>
      </c>
      <c r="G212" s="249"/>
      <c r="H212" s="313" t="s">
        <v>1273</v>
      </c>
      <c r="I212" s="313"/>
      <c r="J212" s="313"/>
      <c r="K212" s="261"/>
    </row>
    <row r="213" spans="2:11" customFormat="1" ht="15" customHeight="1">
      <c r="B213" s="260"/>
      <c r="C213" s="192"/>
      <c r="D213" s="192"/>
      <c r="E213" s="192"/>
      <c r="F213" s="213" t="s">
        <v>1274</v>
      </c>
      <c r="G213" s="249"/>
      <c r="H213" s="313" t="s">
        <v>1439</v>
      </c>
      <c r="I213" s="313"/>
      <c r="J213" s="313"/>
      <c r="K213" s="261"/>
    </row>
    <row r="214" spans="2:11" customFormat="1" ht="15" customHeight="1">
      <c r="B214" s="260"/>
      <c r="C214" s="192"/>
      <c r="D214" s="192"/>
      <c r="E214" s="192"/>
      <c r="F214" s="213"/>
      <c r="G214" s="249"/>
      <c r="H214" s="240"/>
      <c r="I214" s="240"/>
      <c r="J214" s="240"/>
      <c r="K214" s="261"/>
    </row>
    <row r="215" spans="2:11" customFormat="1" ht="15" customHeight="1">
      <c r="B215" s="260"/>
      <c r="C215" s="192" t="s">
        <v>1399</v>
      </c>
      <c r="D215" s="192"/>
      <c r="E215" s="192"/>
      <c r="F215" s="213">
        <v>1</v>
      </c>
      <c r="G215" s="249"/>
      <c r="H215" s="313" t="s">
        <v>1440</v>
      </c>
      <c r="I215" s="313"/>
      <c r="J215" s="313"/>
      <c r="K215" s="261"/>
    </row>
    <row r="216" spans="2:11" customFormat="1" ht="15" customHeight="1">
      <c r="B216" s="260"/>
      <c r="C216" s="192"/>
      <c r="D216" s="192"/>
      <c r="E216" s="192"/>
      <c r="F216" s="213">
        <v>2</v>
      </c>
      <c r="G216" s="249"/>
      <c r="H216" s="313" t="s">
        <v>1441</v>
      </c>
      <c r="I216" s="313"/>
      <c r="J216" s="313"/>
      <c r="K216" s="261"/>
    </row>
    <row r="217" spans="2:11" customFormat="1" ht="15" customHeight="1">
      <c r="B217" s="260"/>
      <c r="C217" s="192"/>
      <c r="D217" s="192"/>
      <c r="E217" s="192"/>
      <c r="F217" s="213">
        <v>3</v>
      </c>
      <c r="G217" s="249"/>
      <c r="H217" s="313" t="s">
        <v>1442</v>
      </c>
      <c r="I217" s="313"/>
      <c r="J217" s="313"/>
      <c r="K217" s="261"/>
    </row>
    <row r="218" spans="2:11" customFormat="1" ht="15" customHeight="1">
      <c r="B218" s="260"/>
      <c r="C218" s="192"/>
      <c r="D218" s="192"/>
      <c r="E218" s="192"/>
      <c r="F218" s="213">
        <v>4</v>
      </c>
      <c r="G218" s="249"/>
      <c r="H218" s="313" t="s">
        <v>1443</v>
      </c>
      <c r="I218" s="313"/>
      <c r="J218" s="313"/>
      <c r="K218" s="261"/>
    </row>
    <row r="219" spans="2:11" customFormat="1" ht="12.75" customHeight="1">
      <c r="B219" s="262"/>
      <c r="C219" s="263"/>
      <c r="D219" s="263"/>
      <c r="E219" s="263"/>
      <c r="F219" s="263"/>
      <c r="G219" s="263"/>
      <c r="H219" s="263"/>
      <c r="I219" s="263"/>
      <c r="J219" s="263"/>
      <c r="K219" s="26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31 - ZŠ Pěší - Cvičná kuc...</vt:lpstr>
      <vt:lpstr>32 - ZŠ Pěší - Cvičná kuc...</vt:lpstr>
      <vt:lpstr>33 - ZŠ Pěší - Pracovní d...</vt:lpstr>
      <vt:lpstr>34 - ZŠ Pěší - Pracovní d...</vt:lpstr>
      <vt:lpstr>Pokyny pro vyplnění</vt:lpstr>
      <vt:lpstr>'31 - ZŠ Pěší - Cvičná kuc...'!Názvy_tisku</vt:lpstr>
      <vt:lpstr>'32 - ZŠ Pěší - Cvičná kuc...'!Názvy_tisku</vt:lpstr>
      <vt:lpstr>'33 - ZŠ Pěší - Pracovní d...'!Názvy_tisku</vt:lpstr>
      <vt:lpstr>'34 - ZŠ Pěší - Pracovní d...'!Názvy_tisku</vt:lpstr>
      <vt:lpstr>'Rekapitulace stavby'!Názvy_tisku</vt:lpstr>
      <vt:lpstr>'31 - ZŠ Pěší - Cvičná kuc...'!Oblast_tisku</vt:lpstr>
      <vt:lpstr>'32 - ZŠ Pěší - Cvičná kuc...'!Oblast_tisku</vt:lpstr>
      <vt:lpstr>'33 - ZŠ Pěší - Pracovní d...'!Oblast_tisku</vt:lpstr>
      <vt:lpstr>'34 - ZŠ Pěší - Pracovní d...'!Oblast_tisku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Nitka Radek</cp:lastModifiedBy>
  <dcterms:created xsi:type="dcterms:W3CDTF">2024-11-06T14:59:36Z</dcterms:created>
  <dcterms:modified xsi:type="dcterms:W3CDTF">2025-10-22T06:41:58Z</dcterms:modified>
</cp:coreProperties>
</file>